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sv-homedir\homedir$\kazmerk\Desktop\"/>
    </mc:Choice>
  </mc:AlternateContent>
  <xr:revisionPtr revIDLastSave="0" documentId="13_ncr:1_{0030E5CC-0EFF-40EE-9C44-25261D3250A7}" xr6:coauthVersionLast="47" xr6:coauthVersionMax="47" xr10:uidLastSave="{00000000-0000-0000-0000-000000000000}"/>
  <bookViews>
    <workbookView xWindow="-120" yWindow="-120" windowWidth="29040" windowHeight="15720" tabRatio="810" xr2:uid="{00000000-000D-0000-FFFF-FFFF00000000}"/>
  </bookViews>
  <sheets>
    <sheet name="Application" sheetId="64" r:id="rId1"/>
    <sheet name="30% DRC" sheetId="43" r:id="rId2"/>
    <sheet name="60% DRC" sheetId="56" r:id="rId3"/>
    <sheet name="98% DRC" sheetId="55" r:id="rId4"/>
    <sheet name="(if needed) 100% DRC" sheetId="57" r:id="rId5"/>
    <sheet name="Final Design DRC" sheetId="58" r:id="rId6"/>
    <sheet name="Design Runoff Volume" sheetId="62" r:id="rId7"/>
    <sheet name="Final Constructed DRC" sheetId="41" r:id="rId8"/>
    <sheet name="Final Constructed Runoff Volume" sheetId="63" r:id="rId9"/>
    <sheet name="Notes" sheetId="25" r:id="rId10"/>
    <sheet name="Example Design DRC" sheetId="67" r:id="rId11"/>
    <sheet name="Example Final Constructed DRC" sheetId="66" r:id="rId12"/>
    <sheet name="Example Runoff Volume" sheetId="65" r:id="rId13"/>
  </sheets>
  <definedNames>
    <definedName name="_xlnm.Print_Area" localSheetId="4">'(if needed) 100% DRC'!$A$1:$L$136</definedName>
    <definedName name="_xlnm.Print_Area" localSheetId="1">'30% DRC'!$A$1:$L$136</definedName>
    <definedName name="_xlnm.Print_Area" localSheetId="2">'60% DRC'!$A$1:$L$136</definedName>
    <definedName name="_xlnm.Print_Area" localSheetId="3">'98% DRC'!$A$1:$L$136</definedName>
    <definedName name="_xlnm.Print_Area" localSheetId="0">Application!$A$1:$L$136</definedName>
    <definedName name="_xlnm.Print_Area" localSheetId="10">'Example Design DRC'!$A$1:$L$69</definedName>
    <definedName name="_xlnm.Print_Area" localSheetId="11">'Example Final Constructed DRC'!$A$1:$L$69</definedName>
    <definedName name="_xlnm.Print_Area" localSheetId="7">'Final Constructed DRC'!$A$1:$L$137</definedName>
    <definedName name="_xlnm.Print_Area" localSheetId="5">'Final Design DRC'!$A$1:$L$136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1" l="1"/>
  <c r="C16" i="66"/>
  <c r="C13" i="67"/>
  <c r="C15" i="67"/>
  <c r="E15" i="66"/>
  <c r="C15" i="66"/>
  <c r="C12" i="41"/>
  <c r="C11" i="41"/>
  <c r="C15" i="41"/>
  <c r="C12" i="58"/>
  <c r="C13" i="41"/>
  <c r="C10" i="41"/>
  <c r="C9" i="41"/>
  <c r="C8" i="41"/>
  <c r="C20" i="66"/>
  <c r="C12" i="66"/>
  <c r="C11" i="66"/>
  <c r="C10" i="66"/>
  <c r="C9" i="66"/>
  <c r="C7" i="66"/>
  <c r="Q20" i="65"/>
  <c r="Q24" i="65"/>
  <c r="C8" i="66"/>
  <c r="C19" i="67"/>
  <c r="C12" i="67"/>
  <c r="C11" i="67"/>
  <c r="F7" i="67"/>
  <c r="C7" i="67"/>
  <c r="C13" i="58"/>
  <c r="E10" i="64"/>
  <c r="C19" i="64"/>
  <c r="C15" i="64"/>
  <c r="C13" i="64"/>
  <c r="C12" i="64"/>
  <c r="C11" i="64"/>
  <c r="C10" i="64"/>
  <c r="C9" i="64"/>
  <c r="C8" i="64"/>
  <c r="E10" i="67"/>
  <c r="K64" i="67"/>
  <c r="K60" i="67"/>
  <c r="J53" i="67"/>
  <c r="F53" i="67" a="1"/>
  <c r="F53" i="67" s="1"/>
  <c r="K53" i="67" s="1"/>
  <c r="J52" i="67"/>
  <c r="G52" i="67"/>
  <c r="F52" i="67" a="1"/>
  <c r="F52" i="67" s="1"/>
  <c r="K52" i="67" s="1"/>
  <c r="J51" i="67"/>
  <c r="K65" i="67" s="1"/>
  <c r="G51" i="67"/>
  <c r="F51" i="67" a="1"/>
  <c r="F51" i="67" s="1"/>
  <c r="K51" i="67" s="1"/>
  <c r="J50" i="67"/>
  <c r="G50" i="67"/>
  <c r="F50" i="67" a="1"/>
  <c r="F50" i="67" s="1"/>
  <c r="K50" i="67" s="1"/>
  <c r="I49" i="67"/>
  <c r="J49" i="67" s="1"/>
  <c r="G49" i="67"/>
  <c r="F49" i="67" a="1"/>
  <c r="F49" i="67" s="1"/>
  <c r="K49" i="67" s="1"/>
  <c r="K54" i="67" s="1"/>
  <c r="K55" i="67" s="1"/>
  <c r="K41" i="67"/>
  <c r="K37" i="67"/>
  <c r="J30" i="67"/>
  <c r="F30" i="67" a="1"/>
  <c r="F30" i="67" s="1"/>
  <c r="K30" i="67" s="1"/>
  <c r="J29" i="67"/>
  <c r="G29" i="67"/>
  <c r="F29" i="67" a="1"/>
  <c r="F29" i="67" s="1"/>
  <c r="K29" i="67" s="1"/>
  <c r="J28" i="67"/>
  <c r="K42" i="67" s="1"/>
  <c r="G28" i="67"/>
  <c r="F28" i="67" a="1"/>
  <c r="F28" i="67" s="1"/>
  <c r="K28" i="67" s="1"/>
  <c r="J27" i="67"/>
  <c r="G27" i="67"/>
  <c r="F27" i="67" a="1"/>
  <c r="F27" i="67" s="1"/>
  <c r="K27" i="67" s="1"/>
  <c r="J26" i="67"/>
  <c r="G26" i="67"/>
  <c r="F26" i="67" a="1"/>
  <c r="F26" i="67" s="1"/>
  <c r="K26" i="67" s="1"/>
  <c r="K31" i="67" s="1"/>
  <c r="K32" i="67" s="1"/>
  <c r="C9" i="67"/>
  <c r="C8" i="67"/>
  <c r="F7" i="66"/>
  <c r="K65" i="66"/>
  <c r="K67" i="66" s="1"/>
  <c r="K68" i="66" s="1"/>
  <c r="K61" i="66"/>
  <c r="J54" i="66"/>
  <c r="F54" i="66" a="1"/>
  <c r="F54" i="66" s="1"/>
  <c r="K54" i="66" s="1"/>
  <c r="J53" i="66"/>
  <c r="F53" i="66" a="1"/>
  <c r="F53" i="66" s="1"/>
  <c r="K53" i="66" s="1"/>
  <c r="J52" i="66"/>
  <c r="F52" i="66" a="1"/>
  <c r="F52" i="66" s="1"/>
  <c r="K52" i="66" s="1"/>
  <c r="J51" i="66"/>
  <c r="F51" i="66" a="1"/>
  <c r="F51" i="66" s="1"/>
  <c r="K51" i="66" s="1"/>
  <c r="J50" i="66"/>
  <c r="F50" i="66" a="1"/>
  <c r="F50" i="66" s="1"/>
  <c r="K50" i="66" s="1"/>
  <c r="K55" i="66" s="1"/>
  <c r="K56" i="66" s="1"/>
  <c r="K42" i="66"/>
  <c r="K38" i="66"/>
  <c r="J31" i="66"/>
  <c r="F31" i="66" a="1"/>
  <c r="F31" i="66" s="1"/>
  <c r="K31" i="66" s="1"/>
  <c r="J30" i="66"/>
  <c r="G30" i="66"/>
  <c r="F30" i="66" a="1"/>
  <c r="F30" i="66" s="1"/>
  <c r="K30" i="66" s="1"/>
  <c r="J29" i="66"/>
  <c r="K43" i="66" s="1"/>
  <c r="G29" i="66"/>
  <c r="F29" i="66" a="1"/>
  <c r="F29" i="66" s="1"/>
  <c r="K29" i="66" s="1"/>
  <c r="J28" i="66"/>
  <c r="G28" i="66"/>
  <c r="F28" i="66" a="1"/>
  <c r="F28" i="66" s="1"/>
  <c r="K28" i="66" s="1"/>
  <c r="J27" i="66"/>
  <c r="G27" i="66"/>
  <c r="F27" i="66" a="1"/>
  <c r="F27" i="66" s="1"/>
  <c r="K27" i="66" s="1"/>
  <c r="K32" i="66" s="1"/>
  <c r="K33" i="66" s="1"/>
  <c r="I42" i="65"/>
  <c r="I43" i="65"/>
  <c r="I44" i="65"/>
  <c r="I45" i="65"/>
  <c r="E13" i="65"/>
  <c r="I41" i="65"/>
  <c r="Q40" i="65"/>
  <c r="I40" i="65"/>
  <c r="J40" i="65" s="1"/>
  <c r="K40" i="65" s="1"/>
  <c r="M40" i="65" s="1"/>
  <c r="I39" i="65"/>
  <c r="I38" i="65"/>
  <c r="I37" i="65"/>
  <c r="I36" i="65"/>
  <c r="J36" i="65" s="1"/>
  <c r="K36" i="65" s="1"/>
  <c r="M36" i="65" s="1"/>
  <c r="D36" i="65"/>
  <c r="I35" i="65"/>
  <c r="I34" i="65"/>
  <c r="I33" i="65"/>
  <c r="I32" i="65"/>
  <c r="J32" i="65" s="1"/>
  <c r="K32" i="65" s="1"/>
  <c r="M32" i="65" s="1"/>
  <c r="D32" i="65"/>
  <c r="I31" i="65"/>
  <c r="I30" i="65"/>
  <c r="I29" i="65"/>
  <c r="I28" i="65"/>
  <c r="J28" i="65" s="1"/>
  <c r="K28" i="65" s="1"/>
  <c r="M28" i="65" s="1"/>
  <c r="D28" i="65"/>
  <c r="I27" i="65"/>
  <c r="I26" i="65"/>
  <c r="I25" i="65"/>
  <c r="I24" i="65"/>
  <c r="J24" i="65" s="1"/>
  <c r="K24" i="65" s="1"/>
  <c r="M24" i="65" s="1"/>
  <c r="D24" i="65"/>
  <c r="I23" i="65"/>
  <c r="I22" i="65"/>
  <c r="I21" i="65"/>
  <c r="I20" i="65"/>
  <c r="J20" i="65" s="1"/>
  <c r="K20" i="65" s="1"/>
  <c r="M20" i="65" s="1"/>
  <c r="D20" i="65"/>
  <c r="D40" i="65" s="1"/>
  <c r="E14" i="65"/>
  <c r="J13" i="65"/>
  <c r="J13" i="62"/>
  <c r="I43" i="63"/>
  <c r="I42" i="63"/>
  <c r="I41" i="63"/>
  <c r="Q40" i="63"/>
  <c r="I40" i="63"/>
  <c r="J40" i="63" s="1"/>
  <c r="K40" i="63" s="1"/>
  <c r="M40" i="63" s="1"/>
  <c r="D40" i="63"/>
  <c r="E14" i="63"/>
  <c r="E14" i="62"/>
  <c r="D40" i="62"/>
  <c r="Q40" i="62"/>
  <c r="O40" i="62"/>
  <c r="M40" i="62"/>
  <c r="K40" i="62"/>
  <c r="J40" i="62"/>
  <c r="K133" i="64"/>
  <c r="K135" i="64" s="1"/>
  <c r="K136" i="64" s="1"/>
  <c r="K129" i="64"/>
  <c r="J122" i="64"/>
  <c r="F122" i="64" a="1"/>
  <c r="F122" i="64" s="1"/>
  <c r="K122" i="64" s="1"/>
  <c r="J121" i="64"/>
  <c r="F121" i="64" a="1"/>
  <c r="F121" i="64" s="1"/>
  <c r="K121" i="64" s="1"/>
  <c r="J120" i="64"/>
  <c r="F120" i="64" a="1"/>
  <c r="F120" i="64" s="1"/>
  <c r="K120" i="64" s="1"/>
  <c r="J119" i="64"/>
  <c r="F119" i="64" a="1"/>
  <c r="F119" i="64" s="1"/>
  <c r="K119" i="64" s="1"/>
  <c r="J118" i="64"/>
  <c r="F118" i="64" a="1"/>
  <c r="F118" i="64" s="1"/>
  <c r="K118" i="64" s="1"/>
  <c r="K123" i="64" s="1"/>
  <c r="K124" i="64" s="1"/>
  <c r="K110" i="64"/>
  <c r="K112" i="64" s="1"/>
  <c r="K113" i="64" s="1"/>
  <c r="K106" i="64"/>
  <c r="J99" i="64"/>
  <c r="F99" i="64" a="1"/>
  <c r="F99" i="64" s="1"/>
  <c r="K99" i="64" s="1"/>
  <c r="J98" i="64"/>
  <c r="F98" i="64" a="1"/>
  <c r="F98" i="64" s="1"/>
  <c r="K98" i="64" s="1"/>
  <c r="J97" i="64"/>
  <c r="F97" i="64" a="1"/>
  <c r="F97" i="64" s="1"/>
  <c r="K97" i="64" s="1"/>
  <c r="J96" i="64"/>
  <c r="F96" i="64" a="1"/>
  <c r="F96" i="64" s="1"/>
  <c r="K96" i="64" s="1"/>
  <c r="J95" i="64"/>
  <c r="F95" i="64" a="1"/>
  <c r="F95" i="64" s="1"/>
  <c r="K95" i="64" s="1"/>
  <c r="K100" i="64" s="1"/>
  <c r="K101" i="64" s="1"/>
  <c r="K87" i="64"/>
  <c r="K89" i="64" s="1"/>
  <c r="K90" i="64" s="1"/>
  <c r="K83" i="64"/>
  <c r="J76" i="64"/>
  <c r="F76" i="64" a="1"/>
  <c r="F76" i="64" s="1"/>
  <c r="K76" i="64" s="1"/>
  <c r="J75" i="64"/>
  <c r="F75" i="64" a="1"/>
  <c r="F75" i="64" s="1"/>
  <c r="K75" i="64" s="1"/>
  <c r="J74" i="64"/>
  <c r="F74" i="64" a="1"/>
  <c r="F74" i="64" s="1"/>
  <c r="K74" i="64" s="1"/>
  <c r="J73" i="64"/>
  <c r="F73" i="64" a="1"/>
  <c r="F73" i="64" s="1"/>
  <c r="K73" i="64" s="1"/>
  <c r="J72" i="64"/>
  <c r="F72" i="64" a="1"/>
  <c r="F72" i="64" s="1"/>
  <c r="K72" i="64" s="1"/>
  <c r="K77" i="64" s="1"/>
  <c r="K78" i="64" s="1"/>
  <c r="K64" i="64"/>
  <c r="K66" i="64" s="1"/>
  <c r="K67" i="64" s="1"/>
  <c r="K60" i="64"/>
  <c r="J53" i="64"/>
  <c r="F53" i="64" a="1"/>
  <c r="F53" i="64" s="1"/>
  <c r="K53" i="64" s="1"/>
  <c r="J52" i="64"/>
  <c r="F52" i="64" a="1"/>
  <c r="F52" i="64" s="1"/>
  <c r="K52" i="64" s="1"/>
  <c r="J51" i="64"/>
  <c r="F51" i="64" a="1"/>
  <c r="F51" i="64" s="1"/>
  <c r="K51" i="64" s="1"/>
  <c r="J50" i="64"/>
  <c r="F50" i="64" a="1"/>
  <c r="F50" i="64" s="1"/>
  <c r="K50" i="64" s="1"/>
  <c r="J49" i="64"/>
  <c r="F49" i="64" a="1"/>
  <c r="F49" i="64" s="1"/>
  <c r="K49" i="64" s="1"/>
  <c r="K54" i="64" s="1"/>
  <c r="K55" i="64" s="1"/>
  <c r="K41" i="64"/>
  <c r="K43" i="64" s="1"/>
  <c r="K44" i="64" s="1"/>
  <c r="K37" i="64"/>
  <c r="J30" i="64"/>
  <c r="F30" i="64" a="1"/>
  <c r="F30" i="64" s="1"/>
  <c r="K30" i="64" s="1"/>
  <c r="J29" i="64"/>
  <c r="F29" i="64" a="1"/>
  <c r="F29" i="64" s="1"/>
  <c r="K29" i="64" s="1"/>
  <c r="J28" i="64"/>
  <c r="F28" i="64" a="1"/>
  <c r="F28" i="64" s="1"/>
  <c r="K28" i="64" s="1"/>
  <c r="J27" i="64"/>
  <c r="F27" i="64" a="1"/>
  <c r="F27" i="64" s="1"/>
  <c r="K27" i="64" s="1"/>
  <c r="J26" i="64"/>
  <c r="F26" i="64" a="1"/>
  <c r="F26" i="64" s="1"/>
  <c r="K26" i="64" s="1"/>
  <c r="K31" i="64" s="1"/>
  <c r="K32" i="64" s="1"/>
  <c r="F7" i="64"/>
  <c r="F7" i="41"/>
  <c r="J13" i="63"/>
  <c r="G14" i="63"/>
  <c r="K36" i="62"/>
  <c r="K32" i="62"/>
  <c r="K28" i="62"/>
  <c r="K24" i="62"/>
  <c r="M20" i="63"/>
  <c r="O20" i="63" s="1"/>
  <c r="K20" i="63"/>
  <c r="D20" i="62"/>
  <c r="I39" i="63"/>
  <c r="I38" i="63"/>
  <c r="I37" i="63"/>
  <c r="I36" i="63"/>
  <c r="J36" i="63" s="1"/>
  <c r="K36" i="63" s="1"/>
  <c r="M36" i="63" s="1"/>
  <c r="D36" i="63"/>
  <c r="I35" i="63"/>
  <c r="I34" i="63"/>
  <c r="I33" i="63"/>
  <c r="I32" i="63"/>
  <c r="J32" i="63" s="1"/>
  <c r="K32" i="63" s="1"/>
  <c r="M32" i="63" s="1"/>
  <c r="D32" i="63"/>
  <c r="I31" i="63"/>
  <c r="I30" i="63"/>
  <c r="I29" i="63"/>
  <c r="I28" i="63"/>
  <c r="J28" i="63" s="1"/>
  <c r="K28" i="63" s="1"/>
  <c r="M28" i="63" s="1"/>
  <c r="D28" i="63"/>
  <c r="I27" i="63"/>
  <c r="I26" i="63"/>
  <c r="I25" i="63"/>
  <c r="I24" i="63"/>
  <c r="J24" i="63" s="1"/>
  <c r="K24" i="63" s="1"/>
  <c r="M24" i="63" s="1"/>
  <c r="D24" i="63"/>
  <c r="I23" i="63"/>
  <c r="I22" i="63"/>
  <c r="I21" i="63"/>
  <c r="I20" i="63"/>
  <c r="J20" i="63" s="1"/>
  <c r="D20" i="63"/>
  <c r="I43" i="62"/>
  <c r="I42" i="62"/>
  <c r="I41" i="62"/>
  <c r="I40" i="62"/>
  <c r="I39" i="62"/>
  <c r="I38" i="62"/>
  <c r="I37" i="62"/>
  <c r="I36" i="62"/>
  <c r="J36" i="62" s="1"/>
  <c r="D36" i="62"/>
  <c r="I35" i="62"/>
  <c r="I34" i="62"/>
  <c r="I33" i="62"/>
  <c r="I32" i="62"/>
  <c r="J32" i="62" s="1"/>
  <c r="D32" i="62"/>
  <c r="I31" i="62"/>
  <c r="I30" i="62"/>
  <c r="I29" i="62"/>
  <c r="I28" i="62"/>
  <c r="J28" i="62" s="1"/>
  <c r="D28" i="62"/>
  <c r="I27" i="62"/>
  <c r="I26" i="62"/>
  <c r="I25" i="62"/>
  <c r="I24" i="62"/>
  <c r="J24" i="62" s="1"/>
  <c r="D24" i="62"/>
  <c r="I23" i="62"/>
  <c r="I22" i="62"/>
  <c r="I21" i="62"/>
  <c r="I20" i="62"/>
  <c r="J20" i="62" s="1"/>
  <c r="K20" i="62" s="1"/>
  <c r="M20" i="62" s="1"/>
  <c r="J123" i="41"/>
  <c r="F123" i="41" a="1"/>
  <c r="F123" i="41" s="1"/>
  <c r="K123" i="41" s="1"/>
  <c r="J122" i="41"/>
  <c r="F122" i="41" a="1"/>
  <c r="F122" i="41" s="1"/>
  <c r="K122" i="41" s="1"/>
  <c r="J121" i="41"/>
  <c r="F121" i="41" a="1"/>
  <c r="F121" i="41" s="1"/>
  <c r="K121" i="41" s="1"/>
  <c r="J120" i="41"/>
  <c r="F120" i="41" a="1"/>
  <c r="F120" i="41" s="1"/>
  <c r="K120" i="41" s="1"/>
  <c r="J119" i="41"/>
  <c r="F119" i="41" a="1"/>
  <c r="F119" i="41" s="1"/>
  <c r="K119" i="41" s="1"/>
  <c r="J100" i="41"/>
  <c r="F100" i="41" a="1"/>
  <c r="F100" i="41" s="1"/>
  <c r="K100" i="41" s="1"/>
  <c r="J99" i="41"/>
  <c r="F99" i="41" a="1"/>
  <c r="F99" i="41" s="1"/>
  <c r="K99" i="41" s="1"/>
  <c r="J98" i="41"/>
  <c r="F98" i="41" a="1"/>
  <c r="F98" i="41" s="1"/>
  <c r="K98" i="41" s="1"/>
  <c r="J97" i="41"/>
  <c r="F97" i="41" a="1"/>
  <c r="F97" i="41" s="1"/>
  <c r="J96" i="41"/>
  <c r="F96" i="41" a="1"/>
  <c r="F96" i="41" s="1"/>
  <c r="J77" i="41"/>
  <c r="F77" i="41" a="1"/>
  <c r="F77" i="41" s="1"/>
  <c r="J76" i="41"/>
  <c r="F76" i="41" a="1"/>
  <c r="F76" i="41" s="1"/>
  <c r="K76" i="41" s="1"/>
  <c r="J75" i="41"/>
  <c r="F75" i="41" a="1"/>
  <c r="F75" i="41" s="1"/>
  <c r="K75" i="41" s="1"/>
  <c r="J74" i="41"/>
  <c r="F74" i="41" a="1"/>
  <c r="F74" i="41" s="1"/>
  <c r="K74" i="41" s="1"/>
  <c r="J73" i="41"/>
  <c r="F73" i="41" a="1"/>
  <c r="F73" i="41" s="1"/>
  <c r="K73" i="41" s="1"/>
  <c r="J54" i="41"/>
  <c r="F54" i="41" a="1"/>
  <c r="F54" i="41" s="1"/>
  <c r="K54" i="41" s="1"/>
  <c r="J53" i="41"/>
  <c r="F53" i="41" a="1"/>
  <c r="F53" i="41" s="1"/>
  <c r="K53" i="41" s="1"/>
  <c r="J52" i="41"/>
  <c r="F52" i="41" a="1"/>
  <c r="F52" i="41" s="1"/>
  <c r="K52" i="41" s="1"/>
  <c r="J51" i="41"/>
  <c r="F51" i="41" a="1"/>
  <c r="F51" i="41" s="1"/>
  <c r="J50" i="41"/>
  <c r="F50" i="41" a="1"/>
  <c r="F50" i="41" s="1"/>
  <c r="J31" i="41"/>
  <c r="F31" i="41" a="1"/>
  <c r="F31" i="41" s="1"/>
  <c r="J30" i="41"/>
  <c r="F30" i="41" a="1"/>
  <c r="F30" i="41" s="1"/>
  <c r="J29" i="41"/>
  <c r="F29" i="41" a="1"/>
  <c r="F29" i="41" s="1"/>
  <c r="K29" i="41" s="1"/>
  <c r="J28" i="41"/>
  <c r="F28" i="41" a="1"/>
  <c r="F28" i="41" s="1"/>
  <c r="J27" i="41"/>
  <c r="F27" i="41" a="1"/>
  <c r="F27" i="41" s="1"/>
  <c r="K133" i="58"/>
  <c r="K135" i="58" s="1"/>
  <c r="K136" i="58" s="1"/>
  <c r="K129" i="58"/>
  <c r="J122" i="58"/>
  <c r="F122" i="58" a="1"/>
  <c r="F122" i="58" s="1"/>
  <c r="J121" i="58"/>
  <c r="F121" i="58" a="1"/>
  <c r="F121" i="58" s="1"/>
  <c r="K121" i="58" s="1"/>
  <c r="J120" i="58"/>
  <c r="F120" i="58" a="1"/>
  <c r="F120" i="58" s="1"/>
  <c r="K120" i="58" s="1"/>
  <c r="J119" i="58"/>
  <c r="F119" i="58" a="1"/>
  <c r="F119" i="58" s="1"/>
  <c r="K119" i="58" s="1"/>
  <c r="J118" i="58"/>
  <c r="F118" i="58" a="1"/>
  <c r="F118" i="58" s="1"/>
  <c r="K110" i="58"/>
  <c r="K112" i="58" s="1"/>
  <c r="K113" i="58" s="1"/>
  <c r="K106" i="58"/>
  <c r="J99" i="58"/>
  <c r="F99" i="58" a="1"/>
  <c r="F99" i="58" s="1"/>
  <c r="K99" i="58" s="1"/>
  <c r="J98" i="58"/>
  <c r="F98" i="58" a="1"/>
  <c r="F98" i="58" s="1"/>
  <c r="K98" i="58" s="1"/>
  <c r="J97" i="58"/>
  <c r="F97" i="58" a="1"/>
  <c r="F97" i="58" s="1"/>
  <c r="K97" i="58" s="1"/>
  <c r="J96" i="58"/>
  <c r="F96" i="58" a="1"/>
  <c r="F96" i="58" s="1"/>
  <c r="K96" i="58" s="1"/>
  <c r="J95" i="58"/>
  <c r="F95" i="58" a="1"/>
  <c r="F95" i="58" s="1"/>
  <c r="K95" i="58" s="1"/>
  <c r="K87" i="58"/>
  <c r="K89" i="58" s="1"/>
  <c r="K90" i="58" s="1"/>
  <c r="K83" i="58"/>
  <c r="J76" i="58"/>
  <c r="F76" i="58" a="1"/>
  <c r="F76" i="58" s="1"/>
  <c r="K76" i="58" s="1"/>
  <c r="J75" i="58"/>
  <c r="F75" i="58" a="1"/>
  <c r="F75" i="58" s="1"/>
  <c r="K75" i="58" s="1"/>
  <c r="J74" i="58"/>
  <c r="F74" i="58" a="1"/>
  <c r="F74" i="58" s="1"/>
  <c r="J73" i="58"/>
  <c r="F73" i="58" a="1"/>
  <c r="F73" i="58" s="1"/>
  <c r="J72" i="58"/>
  <c r="F72" i="58" a="1"/>
  <c r="F72" i="58" s="1"/>
  <c r="K64" i="58"/>
  <c r="K66" i="58" s="1"/>
  <c r="K67" i="58" s="1"/>
  <c r="K60" i="58"/>
  <c r="J53" i="58"/>
  <c r="F53" i="58" a="1"/>
  <c r="F53" i="58" s="1"/>
  <c r="K53" i="58" s="1"/>
  <c r="J52" i="58"/>
  <c r="F52" i="58" a="1"/>
  <c r="F52" i="58" s="1"/>
  <c r="K52" i="58" s="1"/>
  <c r="J51" i="58"/>
  <c r="F51" i="58" a="1"/>
  <c r="F51" i="58" s="1"/>
  <c r="K51" i="58" s="1"/>
  <c r="J50" i="58"/>
  <c r="F50" i="58" a="1"/>
  <c r="F50" i="58" s="1"/>
  <c r="K50" i="58" s="1"/>
  <c r="J49" i="58"/>
  <c r="F49" i="58" a="1"/>
  <c r="F49" i="58" s="1"/>
  <c r="K49" i="58" s="1"/>
  <c r="K41" i="58"/>
  <c r="K43" i="58" s="1"/>
  <c r="K44" i="58" s="1"/>
  <c r="K37" i="58"/>
  <c r="J30" i="58"/>
  <c r="F30" i="58" a="1"/>
  <c r="F30" i="58" s="1"/>
  <c r="J29" i="58"/>
  <c r="F29" i="58" a="1"/>
  <c r="F29" i="58" s="1"/>
  <c r="J28" i="58"/>
  <c r="F28" i="58" a="1"/>
  <c r="F28" i="58" s="1"/>
  <c r="K28" i="58" s="1"/>
  <c r="J27" i="58"/>
  <c r="F27" i="58" a="1"/>
  <c r="F27" i="58" s="1"/>
  <c r="K27" i="58" s="1"/>
  <c r="J26" i="58"/>
  <c r="F26" i="58" a="1"/>
  <c r="F26" i="58" s="1"/>
  <c r="K26" i="58" s="1"/>
  <c r="K133" i="57"/>
  <c r="K135" i="57" s="1"/>
  <c r="K136" i="57" s="1"/>
  <c r="K129" i="57"/>
  <c r="J122" i="57"/>
  <c r="F122" i="57" a="1"/>
  <c r="F122" i="57" s="1"/>
  <c r="K122" i="57" s="1"/>
  <c r="J121" i="57"/>
  <c r="F121" i="57" a="1"/>
  <c r="F121" i="57" s="1"/>
  <c r="K121" i="57" s="1"/>
  <c r="J120" i="57"/>
  <c r="F120" i="57" a="1"/>
  <c r="F120" i="57" s="1"/>
  <c r="K120" i="57" s="1"/>
  <c r="J119" i="57"/>
  <c r="F119" i="57" a="1"/>
  <c r="F119" i="57" s="1"/>
  <c r="J118" i="57"/>
  <c r="F118" i="57" a="1"/>
  <c r="F118" i="57" s="1"/>
  <c r="K110" i="57"/>
  <c r="K112" i="57" s="1"/>
  <c r="K113" i="57" s="1"/>
  <c r="K106" i="57"/>
  <c r="J99" i="57"/>
  <c r="F99" i="57" a="1"/>
  <c r="F99" i="57" s="1"/>
  <c r="K99" i="57" s="1"/>
  <c r="J98" i="57"/>
  <c r="F98" i="57" a="1"/>
  <c r="F98" i="57" s="1"/>
  <c r="K98" i="57" s="1"/>
  <c r="J97" i="57"/>
  <c r="F97" i="57" a="1"/>
  <c r="F97" i="57" s="1"/>
  <c r="J96" i="57"/>
  <c r="F96" i="57" a="1"/>
  <c r="F96" i="57" s="1"/>
  <c r="J95" i="57"/>
  <c r="F95" i="57" a="1"/>
  <c r="F95" i="57" s="1"/>
  <c r="K95" i="57" s="1"/>
  <c r="K87" i="57"/>
  <c r="K89" i="57" s="1"/>
  <c r="K90" i="57" s="1"/>
  <c r="K83" i="57"/>
  <c r="J76" i="57"/>
  <c r="F76" i="57" a="1"/>
  <c r="F76" i="57" s="1"/>
  <c r="J75" i="57"/>
  <c r="F75" i="57" a="1"/>
  <c r="F75" i="57" s="1"/>
  <c r="K75" i="57" s="1"/>
  <c r="J74" i="57"/>
  <c r="F74" i="57" a="1"/>
  <c r="F74" i="57" s="1"/>
  <c r="K74" i="57" s="1"/>
  <c r="J73" i="57"/>
  <c r="F73" i="57" a="1"/>
  <c r="F73" i="57" s="1"/>
  <c r="J72" i="57"/>
  <c r="F72" i="57" a="1"/>
  <c r="F72" i="57" s="1"/>
  <c r="K64" i="57"/>
  <c r="K66" i="57" s="1"/>
  <c r="K67" i="57" s="1"/>
  <c r="K60" i="57"/>
  <c r="J53" i="57"/>
  <c r="F53" i="57" a="1"/>
  <c r="F53" i="57" s="1"/>
  <c r="K53" i="57" s="1"/>
  <c r="J52" i="57"/>
  <c r="F52" i="57" a="1"/>
  <c r="F52" i="57" s="1"/>
  <c r="J51" i="57"/>
  <c r="F51" i="57" a="1"/>
  <c r="F51" i="57" s="1"/>
  <c r="J50" i="57"/>
  <c r="F50" i="57" a="1"/>
  <c r="F50" i="57" s="1"/>
  <c r="K50" i="57" s="1"/>
  <c r="J49" i="57"/>
  <c r="F49" i="57" a="1"/>
  <c r="F49" i="57" s="1"/>
  <c r="K49" i="57" s="1"/>
  <c r="K41" i="57"/>
  <c r="K43" i="57" s="1"/>
  <c r="K44" i="57" s="1"/>
  <c r="K37" i="57"/>
  <c r="J30" i="57"/>
  <c r="F30" i="57" a="1"/>
  <c r="F30" i="57" s="1"/>
  <c r="K30" i="57" s="1"/>
  <c r="J29" i="57"/>
  <c r="F29" i="57" a="1"/>
  <c r="F29" i="57" s="1"/>
  <c r="J28" i="57"/>
  <c r="F28" i="57" a="1"/>
  <c r="F28" i="57" s="1"/>
  <c r="J27" i="57"/>
  <c r="F27" i="57" a="1"/>
  <c r="F27" i="57" s="1"/>
  <c r="K27" i="57" s="1"/>
  <c r="J26" i="57"/>
  <c r="F26" i="57" a="1"/>
  <c r="F26" i="57" s="1"/>
  <c r="K26" i="57" s="1"/>
  <c r="K133" i="56"/>
  <c r="K135" i="56" s="1"/>
  <c r="K136" i="56" s="1"/>
  <c r="K129" i="56"/>
  <c r="J122" i="56"/>
  <c r="F122" i="56" a="1"/>
  <c r="F122" i="56" s="1"/>
  <c r="K122" i="56" s="1"/>
  <c r="J121" i="56"/>
  <c r="F121" i="56" a="1"/>
  <c r="F121" i="56" s="1"/>
  <c r="K121" i="56" s="1"/>
  <c r="J120" i="56"/>
  <c r="F120" i="56" a="1"/>
  <c r="F120" i="56" s="1"/>
  <c r="K120" i="56" s="1"/>
  <c r="J119" i="56"/>
  <c r="F119" i="56" a="1"/>
  <c r="F119" i="56" s="1"/>
  <c r="K119" i="56" s="1"/>
  <c r="J118" i="56"/>
  <c r="F118" i="56" a="1"/>
  <c r="F118" i="56" s="1"/>
  <c r="K118" i="56" s="1"/>
  <c r="K110" i="56"/>
  <c r="K112" i="56" s="1"/>
  <c r="K113" i="56" s="1"/>
  <c r="K106" i="56"/>
  <c r="J99" i="56"/>
  <c r="F99" i="56" a="1"/>
  <c r="F99" i="56" s="1"/>
  <c r="K99" i="56" s="1"/>
  <c r="J98" i="56"/>
  <c r="F98" i="56" a="1"/>
  <c r="F98" i="56" s="1"/>
  <c r="K98" i="56" s="1"/>
  <c r="J97" i="56"/>
  <c r="F97" i="56" a="1"/>
  <c r="F97" i="56" s="1"/>
  <c r="K97" i="56" s="1"/>
  <c r="J96" i="56"/>
  <c r="F96" i="56" a="1"/>
  <c r="F96" i="56" s="1"/>
  <c r="J95" i="56"/>
  <c r="F95" i="56" a="1"/>
  <c r="F95" i="56" s="1"/>
  <c r="K87" i="56"/>
  <c r="K89" i="56" s="1"/>
  <c r="K90" i="56" s="1"/>
  <c r="K83" i="56"/>
  <c r="J76" i="56"/>
  <c r="F76" i="56" a="1"/>
  <c r="F76" i="56" s="1"/>
  <c r="J75" i="56"/>
  <c r="F75" i="56" a="1"/>
  <c r="F75" i="56" s="1"/>
  <c r="J74" i="56"/>
  <c r="F74" i="56" a="1"/>
  <c r="F74" i="56" s="1"/>
  <c r="J73" i="56"/>
  <c r="F73" i="56" a="1"/>
  <c r="F73" i="56" s="1"/>
  <c r="J72" i="56"/>
  <c r="F72" i="56" a="1"/>
  <c r="F72" i="56" s="1"/>
  <c r="K64" i="56"/>
  <c r="K66" i="56" s="1"/>
  <c r="K67" i="56" s="1"/>
  <c r="K60" i="56"/>
  <c r="J53" i="56"/>
  <c r="F53" i="56" a="1"/>
  <c r="F53" i="56" s="1"/>
  <c r="J52" i="56"/>
  <c r="F52" i="56" a="1"/>
  <c r="F52" i="56" s="1"/>
  <c r="K52" i="56" s="1"/>
  <c r="J51" i="56"/>
  <c r="F51" i="56" a="1"/>
  <c r="F51" i="56" s="1"/>
  <c r="K51" i="56" s="1"/>
  <c r="J50" i="56"/>
  <c r="F50" i="56" a="1"/>
  <c r="F50" i="56" s="1"/>
  <c r="J49" i="56"/>
  <c r="F49" i="56" a="1"/>
  <c r="F49" i="56" s="1"/>
  <c r="K49" i="56" s="1"/>
  <c r="K41" i="56"/>
  <c r="K43" i="56" s="1"/>
  <c r="K44" i="56" s="1"/>
  <c r="K37" i="56"/>
  <c r="J30" i="56"/>
  <c r="F30" i="56" a="1"/>
  <c r="F30" i="56" s="1"/>
  <c r="J29" i="56"/>
  <c r="F29" i="56" a="1"/>
  <c r="F29" i="56" s="1"/>
  <c r="J28" i="56"/>
  <c r="F28" i="56" a="1"/>
  <c r="F28" i="56" s="1"/>
  <c r="J27" i="56"/>
  <c r="F27" i="56" a="1"/>
  <c r="F27" i="56" s="1"/>
  <c r="K27" i="56" s="1"/>
  <c r="J26" i="56"/>
  <c r="F26" i="56" a="1"/>
  <c r="F26" i="56" s="1"/>
  <c r="K133" i="55"/>
  <c r="K135" i="55" s="1"/>
  <c r="K136" i="55" s="1"/>
  <c r="K129" i="55"/>
  <c r="J122" i="55"/>
  <c r="F122" i="55" a="1"/>
  <c r="F122" i="55" s="1"/>
  <c r="J121" i="55"/>
  <c r="F121" i="55" a="1"/>
  <c r="F121" i="55" s="1"/>
  <c r="K121" i="55" s="1"/>
  <c r="J120" i="55"/>
  <c r="F120" i="55" a="1"/>
  <c r="F120" i="55" s="1"/>
  <c r="K120" i="55" s="1"/>
  <c r="J119" i="55"/>
  <c r="F119" i="55" a="1"/>
  <c r="F119" i="55" s="1"/>
  <c r="K119" i="55" s="1"/>
  <c r="J118" i="55"/>
  <c r="F118" i="55" a="1"/>
  <c r="F118" i="55" s="1"/>
  <c r="K118" i="55" s="1"/>
  <c r="K110" i="55"/>
  <c r="K112" i="55" s="1"/>
  <c r="K113" i="55" s="1"/>
  <c r="K106" i="55"/>
  <c r="J99" i="55"/>
  <c r="F99" i="55" a="1"/>
  <c r="F99" i="55" s="1"/>
  <c r="J98" i="55"/>
  <c r="F98" i="55" a="1"/>
  <c r="F98" i="55" s="1"/>
  <c r="J97" i="55"/>
  <c r="F97" i="55" a="1"/>
  <c r="F97" i="55" s="1"/>
  <c r="J96" i="55"/>
  <c r="F96" i="55" a="1"/>
  <c r="F96" i="55" s="1"/>
  <c r="J95" i="55"/>
  <c r="F95" i="55" a="1"/>
  <c r="F95" i="55" s="1"/>
  <c r="K87" i="55"/>
  <c r="K89" i="55" s="1"/>
  <c r="K90" i="55" s="1"/>
  <c r="K83" i="55"/>
  <c r="J76" i="55"/>
  <c r="F76" i="55" a="1"/>
  <c r="F76" i="55" s="1"/>
  <c r="K76" i="55" s="1"/>
  <c r="J75" i="55"/>
  <c r="F75" i="55" a="1"/>
  <c r="F75" i="55" s="1"/>
  <c r="K75" i="55" s="1"/>
  <c r="J74" i="55"/>
  <c r="F74" i="55" a="1"/>
  <c r="F74" i="55" s="1"/>
  <c r="K74" i="55" s="1"/>
  <c r="J73" i="55"/>
  <c r="F73" i="55" a="1"/>
  <c r="F73" i="55" s="1"/>
  <c r="K73" i="55" s="1"/>
  <c r="J72" i="55"/>
  <c r="F72" i="55" a="1"/>
  <c r="F72" i="55" s="1"/>
  <c r="K72" i="55" s="1"/>
  <c r="K64" i="55"/>
  <c r="K66" i="55" s="1"/>
  <c r="K67" i="55" s="1"/>
  <c r="K60" i="55"/>
  <c r="J53" i="55"/>
  <c r="F53" i="55" a="1"/>
  <c r="F53" i="55" s="1"/>
  <c r="J52" i="55"/>
  <c r="F52" i="55" a="1"/>
  <c r="F52" i="55" s="1"/>
  <c r="J51" i="55"/>
  <c r="F51" i="55" a="1"/>
  <c r="F51" i="55" s="1"/>
  <c r="J50" i="55"/>
  <c r="F50" i="55" a="1"/>
  <c r="F50" i="55" s="1"/>
  <c r="J49" i="55"/>
  <c r="F49" i="55" a="1"/>
  <c r="F49" i="55" s="1"/>
  <c r="K49" i="55" s="1"/>
  <c r="K41" i="55"/>
  <c r="K43" i="55" s="1"/>
  <c r="K44" i="55" s="1"/>
  <c r="K37" i="55"/>
  <c r="J30" i="55"/>
  <c r="F30" i="55" a="1"/>
  <c r="F30" i="55" s="1"/>
  <c r="J29" i="55"/>
  <c r="F29" i="55" a="1"/>
  <c r="F29" i="55" s="1"/>
  <c r="J28" i="55"/>
  <c r="F28" i="55" a="1"/>
  <c r="F28" i="55" s="1"/>
  <c r="J27" i="55"/>
  <c r="F27" i="55" a="1"/>
  <c r="F27" i="55" s="1"/>
  <c r="J26" i="55"/>
  <c r="F26" i="55" a="1"/>
  <c r="F26" i="55" s="1"/>
  <c r="K26" i="55" s="1"/>
  <c r="J122" i="43"/>
  <c r="F122" i="43" a="1"/>
  <c r="F122" i="43" s="1"/>
  <c r="K122" i="43" s="1"/>
  <c r="J121" i="43"/>
  <c r="F121" i="43" a="1"/>
  <c r="F121" i="43" s="1"/>
  <c r="K121" i="43" s="1"/>
  <c r="J120" i="43"/>
  <c r="F120" i="43" a="1"/>
  <c r="F120" i="43" s="1"/>
  <c r="J119" i="43"/>
  <c r="F119" i="43" a="1"/>
  <c r="F119" i="43" s="1"/>
  <c r="J118" i="43"/>
  <c r="F118" i="43" a="1"/>
  <c r="F118" i="43" s="1"/>
  <c r="J99" i="43"/>
  <c r="F99" i="43" a="1"/>
  <c r="F99" i="43" s="1"/>
  <c r="K99" i="43" s="1"/>
  <c r="J98" i="43"/>
  <c r="F98" i="43" a="1"/>
  <c r="F98" i="43" s="1"/>
  <c r="K98" i="43" s="1"/>
  <c r="J97" i="43"/>
  <c r="F97" i="43" a="1"/>
  <c r="F97" i="43" s="1"/>
  <c r="K97" i="43" s="1"/>
  <c r="J96" i="43"/>
  <c r="F96" i="43" a="1"/>
  <c r="F96" i="43" s="1"/>
  <c r="J95" i="43"/>
  <c r="F95" i="43" a="1"/>
  <c r="F95" i="43" s="1"/>
  <c r="J76" i="43"/>
  <c r="F76" i="43" a="1"/>
  <c r="F76" i="43" s="1"/>
  <c r="J75" i="43"/>
  <c r="F75" i="43" a="1"/>
  <c r="F75" i="43" s="1"/>
  <c r="K75" i="43" s="1"/>
  <c r="J74" i="43"/>
  <c r="F74" i="43" a="1"/>
  <c r="F74" i="43" s="1"/>
  <c r="K74" i="43" s="1"/>
  <c r="J73" i="43"/>
  <c r="F73" i="43" a="1"/>
  <c r="F73" i="43" s="1"/>
  <c r="K73" i="43" s="1"/>
  <c r="J72" i="43"/>
  <c r="F72" i="43" a="1"/>
  <c r="F72" i="43" s="1"/>
  <c r="K72" i="43" s="1"/>
  <c r="J53" i="43"/>
  <c r="F53" i="43" a="1"/>
  <c r="F53" i="43" s="1"/>
  <c r="J52" i="43"/>
  <c r="F52" i="43" a="1"/>
  <c r="F52" i="43" s="1"/>
  <c r="J51" i="43"/>
  <c r="F51" i="43" a="1"/>
  <c r="F51" i="43" s="1"/>
  <c r="K51" i="43" s="1"/>
  <c r="J50" i="43"/>
  <c r="F50" i="43" a="1"/>
  <c r="F50" i="43" s="1"/>
  <c r="K50" i="43" s="1"/>
  <c r="J49" i="43"/>
  <c r="F49" i="43" a="1"/>
  <c r="F49" i="43" s="1"/>
  <c r="K49" i="43" s="1"/>
  <c r="J27" i="43"/>
  <c r="J28" i="43"/>
  <c r="J29" i="43"/>
  <c r="J30" i="43"/>
  <c r="J26" i="43"/>
  <c r="K133" i="43"/>
  <c r="K135" i="43" s="1"/>
  <c r="K136" i="43" s="1"/>
  <c r="K129" i="43"/>
  <c r="K110" i="43"/>
  <c r="K112" i="43" s="1"/>
  <c r="K113" i="43" s="1"/>
  <c r="K106" i="43"/>
  <c r="K87" i="43"/>
  <c r="K89" i="43" s="1"/>
  <c r="K90" i="43" s="1"/>
  <c r="K83" i="43"/>
  <c r="K64" i="43"/>
  <c r="K66" i="43" s="1"/>
  <c r="K67" i="43" s="1"/>
  <c r="K60" i="43"/>
  <c r="K41" i="43"/>
  <c r="K43" i="43" s="1"/>
  <c r="K44" i="43" s="1"/>
  <c r="K37" i="43"/>
  <c r="F30" i="43" a="1"/>
  <c r="F30" i="43" s="1"/>
  <c r="K30" i="43" s="1"/>
  <c r="F29" i="43" a="1"/>
  <c r="F29" i="43" s="1"/>
  <c r="K29" i="43" s="1"/>
  <c r="F28" i="43" a="1"/>
  <c r="F28" i="43" s="1"/>
  <c r="K28" i="43" s="1"/>
  <c r="F27" i="43" a="1"/>
  <c r="F27" i="43" s="1"/>
  <c r="K27" i="43" s="1"/>
  <c r="F26" i="43" a="1"/>
  <c r="F26" i="43" s="1"/>
  <c r="K26" i="43" s="1"/>
  <c r="K43" i="67" l="1"/>
  <c r="K44" i="67" s="1"/>
  <c r="K66" i="67"/>
  <c r="K67" i="67" s="1"/>
  <c r="K44" i="66"/>
  <c r="K45" i="66" s="1"/>
  <c r="G14" i="65"/>
  <c r="O13" i="65" a="1"/>
  <c r="O13" i="65" s="1"/>
  <c r="O20" i="65"/>
  <c r="O24" i="65"/>
  <c r="O28" i="65"/>
  <c r="O32" i="65"/>
  <c r="O36" i="65"/>
  <c r="O40" i="65"/>
  <c r="O40" i="63"/>
  <c r="F7" i="58"/>
  <c r="F7" i="57"/>
  <c r="F7" i="55"/>
  <c r="F7" i="56"/>
  <c r="F7" i="43"/>
  <c r="O20" i="62"/>
  <c r="M24" i="62"/>
  <c r="O24" i="62" s="1"/>
  <c r="M28" i="62"/>
  <c r="O28" i="62" s="1"/>
  <c r="M32" i="62"/>
  <c r="O32" i="62" s="1"/>
  <c r="M36" i="62"/>
  <c r="O36" i="62" s="1"/>
  <c r="C8" i="58"/>
  <c r="C8" i="57"/>
  <c r="C8" i="55"/>
  <c r="C8" i="56"/>
  <c r="C10" i="58"/>
  <c r="C10" i="57"/>
  <c r="C10" i="55"/>
  <c r="C10" i="56"/>
  <c r="C8" i="43"/>
  <c r="O24" i="63"/>
  <c r="O28" i="63"/>
  <c r="O32" i="63"/>
  <c r="O36" i="63"/>
  <c r="O13" i="63" a="1"/>
  <c r="O13" i="63" s="1"/>
  <c r="L40" i="63" s="1"/>
  <c r="N40" i="63" s="1"/>
  <c r="K29" i="57"/>
  <c r="K52" i="57"/>
  <c r="K97" i="57"/>
  <c r="K119" i="57"/>
  <c r="K76" i="57"/>
  <c r="K72" i="57"/>
  <c r="K73" i="57"/>
  <c r="K77" i="57" s="1"/>
  <c r="K78" i="57" s="1"/>
  <c r="K28" i="57"/>
  <c r="K31" i="57" s="1"/>
  <c r="K32" i="57" s="1"/>
  <c r="K51" i="57"/>
  <c r="K54" i="57" s="1"/>
  <c r="K55" i="57" s="1"/>
  <c r="K96" i="57"/>
  <c r="K118" i="57"/>
  <c r="K27" i="55"/>
  <c r="K50" i="55"/>
  <c r="K95" i="55"/>
  <c r="K28" i="55"/>
  <c r="K51" i="55"/>
  <c r="K96" i="55"/>
  <c r="K29" i="55"/>
  <c r="K52" i="55"/>
  <c r="K97" i="55"/>
  <c r="K30" i="55"/>
  <c r="K53" i="55"/>
  <c r="K98" i="55"/>
  <c r="K99" i="55"/>
  <c r="K122" i="55"/>
  <c r="K123" i="55" s="1"/>
  <c r="K124" i="55" s="1"/>
  <c r="K50" i="56"/>
  <c r="K28" i="56"/>
  <c r="K72" i="56"/>
  <c r="K95" i="56"/>
  <c r="K123" i="56"/>
  <c r="K124" i="56" s="1"/>
  <c r="K29" i="56"/>
  <c r="K73" i="56"/>
  <c r="K96" i="56"/>
  <c r="K30" i="56"/>
  <c r="K74" i="56"/>
  <c r="K53" i="56"/>
  <c r="K75" i="56"/>
  <c r="K26" i="56"/>
  <c r="K76" i="56"/>
  <c r="K31" i="43"/>
  <c r="K32" i="43" s="1"/>
  <c r="K96" i="43"/>
  <c r="K120" i="43"/>
  <c r="K52" i="43"/>
  <c r="K76" i="43"/>
  <c r="K77" i="43" s="1"/>
  <c r="K78" i="43" s="1"/>
  <c r="K118" i="43"/>
  <c r="K53" i="43"/>
  <c r="K95" i="43"/>
  <c r="K100" i="43" s="1"/>
  <c r="K101" i="43" s="1"/>
  <c r="K119" i="43"/>
  <c r="K30" i="41"/>
  <c r="K77" i="41"/>
  <c r="K31" i="41"/>
  <c r="K96" i="41"/>
  <c r="K50" i="41"/>
  <c r="K97" i="41"/>
  <c r="K27" i="41"/>
  <c r="K51" i="41"/>
  <c r="K28" i="41"/>
  <c r="K30" i="58"/>
  <c r="K72" i="58"/>
  <c r="K122" i="58"/>
  <c r="K73" i="58"/>
  <c r="K74" i="58"/>
  <c r="K118" i="58"/>
  <c r="K123" i="58" s="1"/>
  <c r="K124" i="58" s="1"/>
  <c r="K29" i="58"/>
  <c r="K31" i="58" s="1"/>
  <c r="K32" i="58" s="1"/>
  <c r="K54" i="58"/>
  <c r="K55" i="58" s="1"/>
  <c r="K77" i="58"/>
  <c r="K78" i="58" s="1"/>
  <c r="K100" i="58"/>
  <c r="K101" i="58" s="1"/>
  <c r="K123" i="57"/>
  <c r="K124" i="57" s="1"/>
  <c r="K100" i="57"/>
  <c r="K101" i="57" s="1"/>
  <c r="K54" i="56"/>
  <c r="K55" i="56" s="1"/>
  <c r="K77" i="56"/>
  <c r="K78" i="56" s="1"/>
  <c r="K100" i="56"/>
  <c r="K101" i="56" s="1"/>
  <c r="K77" i="55"/>
  <c r="K78" i="55" s="1"/>
  <c r="C10" i="43"/>
  <c r="K134" i="41"/>
  <c r="K136" i="41" s="1"/>
  <c r="K137" i="41" s="1"/>
  <c r="K130" i="41"/>
  <c r="K111" i="41"/>
  <c r="K113" i="41" s="1"/>
  <c r="K114" i="41" s="1"/>
  <c r="K107" i="41"/>
  <c r="K88" i="41"/>
  <c r="K90" i="41" s="1"/>
  <c r="K91" i="41" s="1"/>
  <c r="K84" i="41"/>
  <c r="K65" i="41"/>
  <c r="K67" i="41" s="1"/>
  <c r="K68" i="41" s="1"/>
  <c r="K61" i="41"/>
  <c r="K42" i="41"/>
  <c r="K38" i="41"/>
  <c r="C10" i="67" l="1"/>
  <c r="L40" i="65"/>
  <c r="N40" i="65" s="1"/>
  <c r="L36" i="65"/>
  <c r="N36" i="65" s="1"/>
  <c r="L32" i="65"/>
  <c r="N32" i="65" s="1"/>
  <c r="L28" i="65"/>
  <c r="N28" i="65" s="1"/>
  <c r="L24" i="65"/>
  <c r="N24" i="65" s="1"/>
  <c r="L20" i="65"/>
  <c r="N20" i="65" s="1"/>
  <c r="C12" i="57"/>
  <c r="C12" i="55"/>
  <c r="C12" i="56"/>
  <c r="C12" i="43"/>
  <c r="L20" i="63"/>
  <c r="N20" i="63" s="1"/>
  <c r="C9" i="58"/>
  <c r="C11" i="58" s="1"/>
  <c r="C15" i="58" s="1"/>
  <c r="C9" i="57"/>
  <c r="C11" i="57" s="1"/>
  <c r="C13" i="57" s="1"/>
  <c r="K31" i="55"/>
  <c r="K32" i="55" s="1"/>
  <c r="K100" i="55"/>
  <c r="K101" i="55" s="1"/>
  <c r="K54" i="55"/>
  <c r="K55" i="55" s="1"/>
  <c r="K31" i="56"/>
  <c r="K32" i="56" s="1"/>
  <c r="C9" i="56" s="1"/>
  <c r="C11" i="56" s="1"/>
  <c r="C13" i="56" s="1"/>
  <c r="K54" i="43"/>
  <c r="K55" i="43" s="1"/>
  <c r="L24" i="63"/>
  <c r="N24" i="63" s="1"/>
  <c r="L28" i="63"/>
  <c r="N28" i="63" s="1"/>
  <c r="L32" i="63"/>
  <c r="N32" i="63" s="1"/>
  <c r="L36" i="63"/>
  <c r="N36" i="63" s="1"/>
  <c r="E10" i="41"/>
  <c r="K123" i="43"/>
  <c r="K124" i="43" s="1"/>
  <c r="C15" i="57"/>
  <c r="C19" i="57" s="1"/>
  <c r="C15" i="56"/>
  <c r="C19" i="56" s="1"/>
  <c r="C9" i="43"/>
  <c r="K44" i="41"/>
  <c r="K45" i="41" s="1"/>
  <c r="C13" i="66" l="1"/>
  <c r="E10" i="66"/>
  <c r="G14" i="62"/>
  <c r="O13" i="62" a="1"/>
  <c r="O13" i="62" s="1"/>
  <c r="L40" i="62" s="1"/>
  <c r="N40" i="62" s="1"/>
  <c r="C9" i="55"/>
  <c r="C11" i="43"/>
  <c r="K78" i="41"/>
  <c r="K79" i="41" s="1"/>
  <c r="K55" i="41"/>
  <c r="K56" i="41" s="1"/>
  <c r="K124" i="41"/>
  <c r="K125" i="41" s="1"/>
  <c r="K101" i="41"/>
  <c r="K102" i="41" s="1"/>
  <c r="K32" i="41"/>
  <c r="K33" i="41" s="1"/>
  <c r="L20" i="62" l="1"/>
  <c r="N20" i="62" s="1"/>
  <c r="L24" i="62"/>
  <c r="N24" i="62" s="1"/>
  <c r="L28" i="62"/>
  <c r="N28" i="62" s="1"/>
  <c r="L32" i="62"/>
  <c r="N32" i="62" s="1"/>
  <c r="L36" i="62"/>
  <c r="N36" i="62" s="1"/>
  <c r="C11" i="55"/>
  <c r="C13" i="55" s="1"/>
  <c r="C15" i="55"/>
  <c r="C19" i="55" s="1"/>
  <c r="C13" i="43"/>
  <c r="C15" i="43" s="1"/>
  <c r="E10" i="58" l="1"/>
  <c r="E10" i="57"/>
  <c r="E10" i="55"/>
  <c r="E10" i="56"/>
  <c r="E10" i="43"/>
  <c r="C19" i="58"/>
  <c r="C19" i="43"/>
  <c r="E15" i="41" l="1"/>
  <c r="C20"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D8CF2981-3605-4135-9B93-9FDC370460AD}">
      <text>
        <r>
          <rPr>
            <b/>
            <sz val="9"/>
            <color indexed="81"/>
            <rFont val="Tahoma"/>
            <charset val="1"/>
          </rPr>
          <t>MWRDGC:</t>
        </r>
        <r>
          <rPr>
            <sz val="9"/>
            <color indexed="81"/>
            <rFont val="Tahoma"/>
            <charset val="1"/>
          </rPr>
          <t xml:space="preserve">
Varies depending on type of project and location</t>
        </r>
      </text>
    </comment>
    <comment ref="A18" authorId="0" shapeId="0" xr:uid="{2DB96412-E60B-4A49-9EEA-D45D52F99556}">
      <text>
        <r>
          <rPr>
            <b/>
            <sz val="9"/>
            <color indexed="81"/>
            <rFont val="Tahoma"/>
            <family val="2"/>
          </rPr>
          <t xml:space="preserve">MWRDGC:
</t>
        </r>
        <r>
          <rPr>
            <sz val="9"/>
            <color indexed="81"/>
            <rFont val="Tahoma"/>
            <family val="2"/>
          </rPr>
          <t>Varies depending on type of project and location</t>
        </r>
      </text>
    </comment>
    <comment ref="G18" authorId="0" shapeId="0" xr:uid="{2BB8C937-4B17-41A2-A814-BAFB2AD1A225}">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8D67E5C3-3C71-48D1-98FD-F5EAD6E9B3F3}">
      <text>
        <r>
          <rPr>
            <b/>
            <sz val="10"/>
            <color indexed="81"/>
            <rFont val="Arial"/>
            <family val="2"/>
          </rPr>
          <t>MWRDGC:</t>
        </r>
        <r>
          <rPr>
            <sz val="10"/>
            <rFont val="Arial"/>
          </rPr>
          <t xml:space="preserve">
See standard assumptions in top right of this sheet to help fill this in.</t>
        </r>
      </text>
    </comment>
    <comment ref="E25" authorId="0" shapeId="0" xr:uid="{EBE73285-190B-44D0-9FD7-9D13468E8B0B}">
      <text>
        <r>
          <rPr>
            <sz val="10"/>
            <rFont val="Arial"/>
          </rPr>
          <t>MWRDGC:
See explanation listed in the Notes, above.</t>
        </r>
      </text>
    </comment>
    <comment ref="D48" authorId="0" shapeId="0" xr:uid="{6854AD5C-107D-4BB6-AD8E-78E57BEA2EF5}">
      <text>
        <r>
          <rPr>
            <sz val="10"/>
            <rFont val="Arial"/>
          </rPr>
          <t>MWRDGC:
See standard assumptions in top right of this sheet to help fill this in.</t>
        </r>
      </text>
    </comment>
    <comment ref="E48" authorId="0" shapeId="0" xr:uid="{CD0039E6-F626-45AC-8B30-5FCD91C76B22}">
      <text>
        <r>
          <rPr>
            <sz val="10"/>
            <rFont val="Arial"/>
          </rPr>
          <t>MWRDGC:
See explanation listed in the Notes, above.</t>
        </r>
      </text>
    </comment>
    <comment ref="D71" authorId="0" shapeId="0" xr:uid="{91AD7303-781F-4ECB-B80A-3F76719CBFE7}">
      <text>
        <r>
          <rPr>
            <sz val="10"/>
            <rFont val="Arial"/>
          </rPr>
          <t>MWRDGC:
See standard assumptions in top right of this sheet to help fill this in.</t>
        </r>
      </text>
    </comment>
    <comment ref="E71" authorId="0" shapeId="0" xr:uid="{2FC499C7-19BD-4773-AB2C-5CC286941F7C}">
      <text>
        <r>
          <rPr>
            <sz val="10"/>
            <rFont val="Arial"/>
          </rPr>
          <t>MWRDGC:
See explanation listed in the Notes, above.</t>
        </r>
      </text>
    </comment>
    <comment ref="D94" authorId="0" shapeId="0" xr:uid="{71CB8BC9-9290-4835-A41A-FE83F4CB2FBE}">
      <text>
        <r>
          <rPr>
            <sz val="10"/>
            <rFont val="Arial"/>
          </rPr>
          <t>MWRDGC:
See standard assumptions in top right of this sheet to help fill this in.</t>
        </r>
      </text>
    </comment>
    <comment ref="E94" authorId="0" shapeId="0" xr:uid="{A6CD4932-0D04-4FB3-A064-F07C1FF1BF0D}">
      <text>
        <r>
          <rPr>
            <sz val="10"/>
            <rFont val="Arial"/>
          </rPr>
          <t>MWRDGC:
See explanation listed in the Notes, above.</t>
        </r>
      </text>
    </comment>
    <comment ref="D117" authorId="0" shapeId="0" xr:uid="{37AE8ADB-415C-4523-9CCC-B4FA06D33FBC}">
      <text>
        <r>
          <rPr>
            <sz val="10"/>
            <rFont val="Arial"/>
          </rPr>
          <t>MWRDGC:
See standard assumptions in top right of this sheet to help fill this in.</t>
        </r>
      </text>
    </comment>
    <comment ref="E117" authorId="0" shapeId="0" xr:uid="{7A6804A3-0F86-4828-994C-42D78788BEFD}">
      <text>
        <r>
          <rPr>
            <sz val="10"/>
            <rFont val="Arial"/>
          </rPr>
          <t>MWRDGC:
See explanation listed in the Notes,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A52F6E76-5D2A-4A45-804F-2235D04B72AC}">
      <text>
        <r>
          <rPr>
            <b/>
            <sz val="9"/>
            <color indexed="81"/>
            <rFont val="Tahoma"/>
            <charset val="1"/>
          </rPr>
          <t>MWRDGC:</t>
        </r>
        <r>
          <rPr>
            <sz val="9"/>
            <color indexed="81"/>
            <rFont val="Tahoma"/>
            <charset val="1"/>
          </rPr>
          <t xml:space="preserve">
Varies depending on type of project and location</t>
        </r>
      </text>
    </comment>
    <comment ref="A18" authorId="0" shapeId="0" xr:uid="{1BC81C2A-D869-4CBE-BAFD-A1B0D6CE5DFD}">
      <text>
        <r>
          <rPr>
            <b/>
            <sz val="9"/>
            <color indexed="81"/>
            <rFont val="Tahoma"/>
            <family val="2"/>
          </rPr>
          <t xml:space="preserve">MWRDGC:
</t>
        </r>
        <r>
          <rPr>
            <sz val="9"/>
            <color indexed="81"/>
            <rFont val="Tahoma"/>
            <family val="2"/>
          </rPr>
          <t>Varies depending on type of project and location</t>
        </r>
      </text>
    </comment>
    <comment ref="G18" authorId="0" shapeId="0" xr:uid="{CFC0BA39-0E32-4103-881D-EC79C680CE05}">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A4867C16-FBCC-4099-BBB4-C208AFC3F597}">
      <text>
        <r>
          <rPr>
            <b/>
            <sz val="10"/>
            <color indexed="81"/>
            <rFont val="Arial"/>
            <family val="2"/>
          </rPr>
          <t>MWRDGC:</t>
        </r>
        <r>
          <rPr>
            <sz val="10"/>
            <rFont val="Arial"/>
          </rPr>
          <t xml:space="preserve">
See standard assumptions in top right of this sheet to help fill this in.</t>
        </r>
      </text>
    </comment>
    <comment ref="E25" authorId="0" shapeId="0" xr:uid="{91FB6758-4EBF-4E2C-A172-AC0C5EC8B32E}">
      <text>
        <r>
          <rPr>
            <sz val="10"/>
            <rFont val="Arial"/>
          </rPr>
          <t>MWRDGC:
See explanation listed in the Notes, above.</t>
        </r>
      </text>
    </comment>
    <comment ref="D48" authorId="0" shapeId="0" xr:uid="{6595DF5B-5134-43D8-B397-6F571DA3690D}">
      <text>
        <r>
          <rPr>
            <sz val="10"/>
            <rFont val="Arial"/>
          </rPr>
          <t>MWRDGC:
See standard assumptions in top right of this sheet to help fill this in.</t>
        </r>
      </text>
    </comment>
    <comment ref="E48" authorId="0" shapeId="0" xr:uid="{7BA9FEAC-66C7-4A5E-9D3D-1582F7D9AD61}">
      <text>
        <r>
          <rPr>
            <sz val="10"/>
            <rFont val="Arial"/>
          </rPr>
          <t>MWRDGC:
See explanation listed in the Notes, above.</t>
        </r>
      </text>
    </comment>
    <comment ref="D71" authorId="0" shapeId="0" xr:uid="{273602F0-49B2-46A7-B0A7-6EA60F921CF0}">
      <text>
        <r>
          <rPr>
            <sz val="10"/>
            <rFont val="Arial"/>
          </rPr>
          <t>MWRDGC:
See standard assumptions in top right of this sheet to help fill this in.</t>
        </r>
      </text>
    </comment>
    <comment ref="E71" authorId="0" shapeId="0" xr:uid="{969FBAF9-2900-44CE-9C21-F138BC944E9E}">
      <text>
        <r>
          <rPr>
            <sz val="10"/>
            <rFont val="Arial"/>
          </rPr>
          <t>MWRDGC:
See explanation listed in the Notes, above.</t>
        </r>
      </text>
    </comment>
    <comment ref="D94" authorId="0" shapeId="0" xr:uid="{E101F350-23B2-40D0-A575-66B7A31059AE}">
      <text>
        <r>
          <rPr>
            <sz val="10"/>
            <rFont val="Arial"/>
          </rPr>
          <t>MWRDGC:
See standard assumptions in top right of this sheet to help fill this in.</t>
        </r>
      </text>
    </comment>
    <comment ref="E94" authorId="0" shapeId="0" xr:uid="{58DEA59E-C70B-4875-9351-3B81A4861A17}">
      <text>
        <r>
          <rPr>
            <sz val="10"/>
            <rFont val="Arial"/>
          </rPr>
          <t>MWRDGC:
See explanation listed in the Notes, above.</t>
        </r>
      </text>
    </comment>
    <comment ref="D117" authorId="0" shapeId="0" xr:uid="{212F7FCA-001A-4E54-B397-443FC2B0E525}">
      <text>
        <r>
          <rPr>
            <sz val="10"/>
            <rFont val="Arial"/>
          </rPr>
          <t>MWRDGC:
See standard assumptions in top right of this sheet to help fill this in.</t>
        </r>
      </text>
    </comment>
    <comment ref="E117" authorId="0" shapeId="0" xr:uid="{F1D61FB5-B7C6-4E6C-937E-43FD2F547EFF}">
      <text>
        <r>
          <rPr>
            <sz val="10"/>
            <rFont val="Arial"/>
          </rPr>
          <t>MWRDGC:
See explanation listed in the Notes,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3C5F44E0-E67B-44A6-8BE2-832F01D0DD0A}">
      <text>
        <r>
          <rPr>
            <b/>
            <sz val="9"/>
            <color indexed="81"/>
            <rFont val="Tahoma"/>
            <charset val="1"/>
          </rPr>
          <t>MWRDGC:</t>
        </r>
        <r>
          <rPr>
            <sz val="9"/>
            <color indexed="81"/>
            <rFont val="Tahoma"/>
            <charset val="1"/>
          </rPr>
          <t xml:space="preserve">
Varies depending on type of project and location</t>
        </r>
      </text>
    </comment>
    <comment ref="A18" authorId="0" shapeId="0" xr:uid="{4A647074-56C9-4B5D-B5B2-9BB612EE11D4}">
      <text>
        <r>
          <rPr>
            <b/>
            <sz val="9"/>
            <color indexed="81"/>
            <rFont val="Tahoma"/>
            <family val="2"/>
          </rPr>
          <t xml:space="preserve">MWRDGC:
</t>
        </r>
        <r>
          <rPr>
            <sz val="9"/>
            <color indexed="81"/>
            <rFont val="Tahoma"/>
            <family val="2"/>
          </rPr>
          <t>Varies depending on type of project and location</t>
        </r>
      </text>
    </comment>
    <comment ref="G18" authorId="0" shapeId="0" xr:uid="{B7041C61-F765-4E3C-9EDD-E03AA5CEE312}">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90158A7E-D3FA-4327-AD3E-659431AEE07C}">
      <text>
        <r>
          <rPr>
            <b/>
            <sz val="10"/>
            <color indexed="81"/>
            <rFont val="Arial"/>
            <family val="2"/>
          </rPr>
          <t>MWRDGC:</t>
        </r>
        <r>
          <rPr>
            <sz val="10"/>
            <rFont val="Arial"/>
          </rPr>
          <t xml:space="preserve">
See standard assumptions in top right of this sheet to help fill this in.</t>
        </r>
      </text>
    </comment>
    <comment ref="E25" authorId="0" shapeId="0" xr:uid="{4B98A8C3-646A-4A11-9A10-42DF7B49F9ED}">
      <text>
        <r>
          <rPr>
            <sz val="10"/>
            <rFont val="Arial"/>
          </rPr>
          <t>MWRDGC:
See explanation listed in the Notes, above.</t>
        </r>
      </text>
    </comment>
    <comment ref="D48" authorId="0" shapeId="0" xr:uid="{4E415AA9-8A87-469E-9DA6-83668ED2A5B9}">
      <text>
        <r>
          <rPr>
            <sz val="10"/>
            <rFont val="Arial"/>
          </rPr>
          <t>MWRDGC:
See standard assumptions in top right of this sheet to help fill this in.</t>
        </r>
      </text>
    </comment>
    <comment ref="E48" authorId="0" shapeId="0" xr:uid="{1404A2C5-ABBE-40EF-A24D-503AEF9D44A3}">
      <text>
        <r>
          <rPr>
            <sz val="10"/>
            <rFont val="Arial"/>
          </rPr>
          <t>MWRDGC:
See explanation listed in the Notes, above.</t>
        </r>
      </text>
    </comment>
    <comment ref="D71" authorId="0" shapeId="0" xr:uid="{1E2F87F4-EAA8-42FF-B902-5E7F31F5DEC8}">
      <text>
        <r>
          <rPr>
            <sz val="10"/>
            <rFont val="Arial"/>
          </rPr>
          <t>MWRDGC:
See standard assumptions in top right of this sheet to help fill this in.</t>
        </r>
      </text>
    </comment>
    <comment ref="E71" authorId="0" shapeId="0" xr:uid="{D494301D-BEAF-4FD2-875A-318B72F2F6BE}">
      <text>
        <r>
          <rPr>
            <sz val="10"/>
            <rFont val="Arial"/>
          </rPr>
          <t>MWRDGC:
See explanation listed in the Notes, above.</t>
        </r>
      </text>
    </comment>
    <comment ref="D94" authorId="0" shapeId="0" xr:uid="{D61C1C86-173F-433C-91B4-939D4B710EA5}">
      <text>
        <r>
          <rPr>
            <sz val="10"/>
            <rFont val="Arial"/>
          </rPr>
          <t>MWRDGC:
See standard assumptions in top right of this sheet to help fill this in.</t>
        </r>
      </text>
    </comment>
    <comment ref="E94" authorId="0" shapeId="0" xr:uid="{5AE7F76E-070A-4078-8873-861DB422E705}">
      <text>
        <r>
          <rPr>
            <sz val="10"/>
            <rFont val="Arial"/>
          </rPr>
          <t>MWRDGC:
See explanation listed in the Notes, above.</t>
        </r>
      </text>
    </comment>
    <comment ref="D117" authorId="0" shapeId="0" xr:uid="{0E885753-206B-4ABF-ABD5-55F67FAB2CBB}">
      <text>
        <r>
          <rPr>
            <sz val="10"/>
            <rFont val="Arial"/>
          </rPr>
          <t>MWRDGC:
See standard assumptions in top right of this sheet to help fill this in.</t>
        </r>
      </text>
    </comment>
    <comment ref="E117" authorId="0" shapeId="0" xr:uid="{BAD68A85-3DEB-436E-BC49-1D9D78DA6B0C}">
      <text>
        <r>
          <rPr>
            <sz val="10"/>
            <rFont val="Arial"/>
          </rPr>
          <t>MWRDGC:
See explanation listed in the Notes,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2726E707-B030-4A01-ADC0-73C47209D5B3}">
      <text>
        <r>
          <rPr>
            <b/>
            <sz val="9"/>
            <color indexed="81"/>
            <rFont val="Tahoma"/>
            <charset val="1"/>
          </rPr>
          <t>MWRDGC:</t>
        </r>
        <r>
          <rPr>
            <sz val="9"/>
            <color indexed="81"/>
            <rFont val="Tahoma"/>
            <charset val="1"/>
          </rPr>
          <t xml:space="preserve">
Varies depending on type of project and location</t>
        </r>
      </text>
    </comment>
    <comment ref="A18" authorId="0" shapeId="0" xr:uid="{9FD92220-B308-4A6F-B1D9-90AFA8F65BCC}">
      <text>
        <r>
          <rPr>
            <b/>
            <sz val="9"/>
            <color indexed="81"/>
            <rFont val="Tahoma"/>
            <family val="2"/>
          </rPr>
          <t xml:space="preserve">MWRDGC:
</t>
        </r>
        <r>
          <rPr>
            <sz val="9"/>
            <color indexed="81"/>
            <rFont val="Tahoma"/>
            <family val="2"/>
          </rPr>
          <t>Varies depending on type of project and location</t>
        </r>
      </text>
    </comment>
    <comment ref="G18" authorId="0" shapeId="0" xr:uid="{160D9A2D-70CA-4AFC-B557-0A17EA58A0EA}">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E7B59B73-AA2A-446A-8E5B-9E3595B839AA}">
      <text>
        <r>
          <rPr>
            <b/>
            <sz val="10"/>
            <color indexed="81"/>
            <rFont val="Arial"/>
            <family val="2"/>
          </rPr>
          <t>MWRDGC:</t>
        </r>
        <r>
          <rPr>
            <sz val="10"/>
            <rFont val="Arial"/>
          </rPr>
          <t xml:space="preserve">
See standard assumptions in top right of this sheet to help fill this in.</t>
        </r>
      </text>
    </comment>
    <comment ref="E25" authorId="0" shapeId="0" xr:uid="{DC70E6DE-0049-4972-8B51-8AC291A9E71C}">
      <text>
        <r>
          <rPr>
            <sz val="10"/>
            <rFont val="Arial"/>
          </rPr>
          <t>MWRDGC:
See explanation listed in the Notes, above.</t>
        </r>
      </text>
    </comment>
    <comment ref="D48" authorId="0" shapeId="0" xr:uid="{2A0D7744-A15E-4015-A5F3-5A86F0999726}">
      <text>
        <r>
          <rPr>
            <sz val="10"/>
            <rFont val="Arial"/>
          </rPr>
          <t>MWRDGC:
See standard assumptions in top right of this sheet to help fill this in.</t>
        </r>
      </text>
    </comment>
    <comment ref="E48" authorId="0" shapeId="0" xr:uid="{DA575D57-E055-4FCE-A742-13701E3214D2}">
      <text>
        <r>
          <rPr>
            <sz val="10"/>
            <rFont val="Arial"/>
          </rPr>
          <t>MWRDGC:
See explanation listed in the Notes, above.</t>
        </r>
      </text>
    </comment>
    <comment ref="D71" authorId="0" shapeId="0" xr:uid="{4F30A697-FEC9-4F0D-B946-325D5EA9E493}">
      <text>
        <r>
          <rPr>
            <sz val="10"/>
            <rFont val="Arial"/>
          </rPr>
          <t>MWRDGC:
See standard assumptions in top right of this sheet to help fill this in.</t>
        </r>
      </text>
    </comment>
    <comment ref="E71" authorId="0" shapeId="0" xr:uid="{B5A45A28-2CE3-4D66-9638-E131BCBA903F}">
      <text>
        <r>
          <rPr>
            <sz val="10"/>
            <rFont val="Arial"/>
          </rPr>
          <t>MWRDGC:
See explanation listed in the Notes, above.</t>
        </r>
      </text>
    </comment>
    <comment ref="D94" authorId="0" shapeId="0" xr:uid="{F5FD0141-0CEC-483B-B0BD-B7522F2520B8}">
      <text>
        <r>
          <rPr>
            <sz val="10"/>
            <rFont val="Arial"/>
          </rPr>
          <t>MWRDGC:
See standard assumptions in top right of this sheet to help fill this in.</t>
        </r>
      </text>
    </comment>
    <comment ref="E94" authorId="0" shapeId="0" xr:uid="{92D44243-BCF2-4C36-9591-2384BC5B1340}">
      <text>
        <r>
          <rPr>
            <sz val="10"/>
            <rFont val="Arial"/>
          </rPr>
          <t>MWRDGC:
See explanation listed in the Notes, above.</t>
        </r>
      </text>
    </comment>
    <comment ref="D117" authorId="0" shapeId="0" xr:uid="{8522FB64-C9A2-43C5-9EA5-B4DAD72E473D}">
      <text>
        <r>
          <rPr>
            <sz val="10"/>
            <rFont val="Arial"/>
          </rPr>
          <t>MWRDGC:
See standard assumptions in top right of this sheet to help fill this in.</t>
        </r>
      </text>
    </comment>
    <comment ref="E117" authorId="0" shapeId="0" xr:uid="{A6F4B10F-7548-492C-A41B-4A1ACDBB03BB}">
      <text>
        <r>
          <rPr>
            <sz val="10"/>
            <rFont val="Arial"/>
          </rPr>
          <t>MWRDGC:
See explanation listed in the Notes,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11A7305C-F48E-4144-8F24-CFE56ECECDB3}">
      <text>
        <r>
          <rPr>
            <b/>
            <sz val="9"/>
            <color indexed="81"/>
            <rFont val="Tahoma"/>
            <charset val="1"/>
          </rPr>
          <t>MWRDGC:</t>
        </r>
        <r>
          <rPr>
            <sz val="9"/>
            <color indexed="81"/>
            <rFont val="Tahoma"/>
            <charset val="1"/>
          </rPr>
          <t xml:space="preserve">
Varies depending on type of project and location</t>
        </r>
      </text>
    </comment>
    <comment ref="A18" authorId="0" shapeId="0" xr:uid="{912F23F2-B7EB-40A5-8B66-8F87A57F6B09}">
      <text>
        <r>
          <rPr>
            <b/>
            <sz val="9"/>
            <color indexed="81"/>
            <rFont val="Tahoma"/>
            <family val="2"/>
          </rPr>
          <t xml:space="preserve">MWRDGC:
</t>
        </r>
        <r>
          <rPr>
            <sz val="9"/>
            <color indexed="81"/>
            <rFont val="Tahoma"/>
            <family val="2"/>
          </rPr>
          <t>Varies depending on type of project and location</t>
        </r>
      </text>
    </comment>
    <comment ref="G18" authorId="0" shapeId="0" xr:uid="{1354330E-A1AB-4ABE-AA4B-FC51B19FA620}">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635CC7F4-4FC4-4CC1-B101-3A581B286C93}">
      <text>
        <r>
          <rPr>
            <b/>
            <sz val="10"/>
            <color indexed="81"/>
            <rFont val="Arial"/>
            <family val="2"/>
          </rPr>
          <t>MWRDGC:</t>
        </r>
        <r>
          <rPr>
            <sz val="10"/>
            <rFont val="Arial"/>
          </rPr>
          <t xml:space="preserve">
See standard assumptions in top right of this sheet to help fill this in.</t>
        </r>
      </text>
    </comment>
    <comment ref="E25" authorId="0" shapeId="0" xr:uid="{DA601F2C-28C8-4F60-906D-AF252647071E}">
      <text>
        <r>
          <rPr>
            <sz val="10"/>
            <rFont val="Arial"/>
          </rPr>
          <t>MWRDGC:
See explanation listed in the Notes, above.</t>
        </r>
      </text>
    </comment>
    <comment ref="D48" authorId="0" shapeId="0" xr:uid="{81C1C20E-C7AA-4580-8484-850DB79AE072}">
      <text>
        <r>
          <rPr>
            <sz val="10"/>
            <rFont val="Arial"/>
          </rPr>
          <t>MWRDGC:
See standard assumptions in top right of this sheet to help fill this in.</t>
        </r>
      </text>
    </comment>
    <comment ref="E48" authorId="0" shapeId="0" xr:uid="{7BD262F4-71CD-4101-964D-AC4D856A3660}">
      <text>
        <r>
          <rPr>
            <sz val="10"/>
            <rFont val="Arial"/>
          </rPr>
          <t>MWRDGC:
See explanation listed in the Notes, above.</t>
        </r>
      </text>
    </comment>
    <comment ref="D71" authorId="0" shapeId="0" xr:uid="{894D4089-3DD5-4268-BF89-6D2FD2403BF6}">
      <text>
        <r>
          <rPr>
            <sz val="10"/>
            <rFont val="Arial"/>
          </rPr>
          <t>MWRDGC:
See standard assumptions in top right of this sheet to help fill this in.</t>
        </r>
      </text>
    </comment>
    <comment ref="E71" authorId="0" shapeId="0" xr:uid="{2437ABFF-F99B-47F4-80B0-E1CCE752BD94}">
      <text>
        <r>
          <rPr>
            <sz val="10"/>
            <rFont val="Arial"/>
          </rPr>
          <t>MWRDGC:
See explanation listed in the Notes, above.</t>
        </r>
      </text>
    </comment>
    <comment ref="D94" authorId="0" shapeId="0" xr:uid="{C967C429-FFF9-49C3-8710-1464B61E4C1B}">
      <text>
        <r>
          <rPr>
            <sz val="10"/>
            <rFont val="Arial"/>
          </rPr>
          <t>MWRDGC:
See standard assumptions in top right of this sheet to help fill this in.</t>
        </r>
      </text>
    </comment>
    <comment ref="E94" authorId="0" shapeId="0" xr:uid="{FF4D658A-A5B5-4E83-B701-6891A9E9CCDC}">
      <text>
        <r>
          <rPr>
            <sz val="10"/>
            <rFont val="Arial"/>
          </rPr>
          <t>MWRDGC:
See explanation listed in the Notes, above.</t>
        </r>
      </text>
    </comment>
    <comment ref="D117" authorId="0" shapeId="0" xr:uid="{23CB0E0A-A01E-45C1-A40D-4F28F725B618}">
      <text>
        <r>
          <rPr>
            <sz val="10"/>
            <rFont val="Arial"/>
          </rPr>
          <t>MWRDGC:
See standard assumptions in top right of this sheet to help fill this in.</t>
        </r>
      </text>
    </comment>
    <comment ref="E117" authorId="0" shapeId="0" xr:uid="{C6268FF7-3992-48D2-BCA7-F69D3393C1FF}">
      <text>
        <r>
          <rPr>
            <sz val="10"/>
            <rFont val="Arial"/>
          </rPr>
          <t>MWRDGC:
See explanation listed in the Notes,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C1F757CB-F3E9-4C09-9BCE-EA366791ED08}">
      <text>
        <r>
          <rPr>
            <b/>
            <sz val="9"/>
            <color indexed="81"/>
            <rFont val="Tahoma"/>
            <charset val="1"/>
          </rPr>
          <t>MWRDGC:</t>
        </r>
        <r>
          <rPr>
            <sz val="9"/>
            <color indexed="81"/>
            <rFont val="Tahoma"/>
            <charset val="1"/>
          </rPr>
          <t xml:space="preserve">
Varies depending on type of project and location</t>
        </r>
      </text>
    </comment>
    <comment ref="A18" authorId="0" shapeId="0" xr:uid="{3EF46C6E-6C0C-4CA6-9DFA-AF2C4065A74A}">
      <text>
        <r>
          <rPr>
            <b/>
            <sz val="9"/>
            <color indexed="81"/>
            <rFont val="Tahoma"/>
            <family val="2"/>
          </rPr>
          <t xml:space="preserve">MWRDGC:
</t>
        </r>
        <r>
          <rPr>
            <sz val="9"/>
            <color indexed="81"/>
            <rFont val="Tahoma"/>
            <family val="2"/>
          </rPr>
          <t>Varies depending on type of project and location</t>
        </r>
      </text>
    </comment>
    <comment ref="G18" authorId="0" shapeId="0" xr:uid="{91C2C9E1-33DA-4DFC-A774-85417A34A044}">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1031E50E-34AA-4A79-BFF3-EDD82CEBF81F}">
      <text>
        <r>
          <rPr>
            <b/>
            <sz val="10"/>
            <color indexed="81"/>
            <rFont val="Arial"/>
            <family val="2"/>
          </rPr>
          <t>MWRDGC:</t>
        </r>
        <r>
          <rPr>
            <sz val="10"/>
            <rFont val="Arial"/>
          </rPr>
          <t xml:space="preserve">
See standard assumptions in top right of this sheet to help fill this in.</t>
        </r>
      </text>
    </comment>
    <comment ref="E25" authorId="0" shapeId="0" xr:uid="{5E98A2CC-B2B8-4A00-BC9F-F8FF812C3D8C}">
      <text>
        <r>
          <rPr>
            <sz val="10"/>
            <rFont val="Arial"/>
          </rPr>
          <t>MWRDGC:
See explanation listed in the Notes, above.</t>
        </r>
      </text>
    </comment>
    <comment ref="D48" authorId="0" shapeId="0" xr:uid="{A366E16D-E9FC-4166-9503-28D92A2F692A}">
      <text>
        <r>
          <rPr>
            <sz val="10"/>
            <rFont val="Arial"/>
          </rPr>
          <t>MWRDGC:
See standard assumptions in top right of this sheet to help fill this in.</t>
        </r>
      </text>
    </comment>
    <comment ref="E48" authorId="0" shapeId="0" xr:uid="{5588D136-9D7D-4E97-A3DB-34DB2475D61B}">
      <text>
        <r>
          <rPr>
            <sz val="10"/>
            <rFont val="Arial"/>
          </rPr>
          <t>MWRDGC:
See explanation listed in the Notes, above.</t>
        </r>
      </text>
    </comment>
    <comment ref="D71" authorId="0" shapeId="0" xr:uid="{802A8857-A9BE-4DDE-9DEB-733897469842}">
      <text>
        <r>
          <rPr>
            <sz val="10"/>
            <rFont val="Arial"/>
          </rPr>
          <t>MWRDGC:
See standard assumptions in top right of this sheet to help fill this in.</t>
        </r>
      </text>
    </comment>
    <comment ref="E71" authorId="0" shapeId="0" xr:uid="{32A09CFE-ABB1-46D0-9C0F-C5153D7E0A11}">
      <text>
        <r>
          <rPr>
            <sz val="10"/>
            <rFont val="Arial"/>
          </rPr>
          <t>MWRDGC:
See explanation listed in the Notes, above.</t>
        </r>
      </text>
    </comment>
    <comment ref="D94" authorId="0" shapeId="0" xr:uid="{12924B1F-FB3B-4412-B62E-E8C2604BC797}">
      <text>
        <r>
          <rPr>
            <sz val="10"/>
            <rFont val="Arial"/>
          </rPr>
          <t>MWRDGC:
See standard assumptions in top right of this sheet to help fill this in.</t>
        </r>
      </text>
    </comment>
    <comment ref="E94" authorId="0" shapeId="0" xr:uid="{53CF479C-A68C-4D0E-9078-8C25F8484184}">
      <text>
        <r>
          <rPr>
            <sz val="10"/>
            <rFont val="Arial"/>
          </rPr>
          <t>MWRDGC:
See explanation listed in the Notes, above.</t>
        </r>
      </text>
    </comment>
    <comment ref="D117" authorId="0" shapeId="0" xr:uid="{0C04D50B-828D-4747-84DB-EDD132B6DA56}">
      <text>
        <r>
          <rPr>
            <sz val="10"/>
            <rFont val="Arial"/>
          </rPr>
          <t>MWRDGC:
See standard assumptions in top right of this sheet to help fill this in.</t>
        </r>
      </text>
    </comment>
    <comment ref="E117" authorId="0" shapeId="0" xr:uid="{1A47E545-6B54-4629-BC85-4EE9EED8FA04}">
      <text>
        <r>
          <rPr>
            <sz val="10"/>
            <rFont val="Arial"/>
          </rPr>
          <t>MWRDGC:
See explanation listed in the Notes,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9" authorId="0" shapeId="0" xr:uid="{E3A94C8E-EBEB-461E-8088-DDDA1C3446E3}">
      <text>
        <r>
          <rPr>
            <b/>
            <sz val="9"/>
            <color indexed="81"/>
            <rFont val="Tahoma"/>
            <family val="2"/>
          </rPr>
          <t xml:space="preserve">MWRDGC:
</t>
        </r>
        <r>
          <rPr>
            <sz val="9"/>
            <color indexed="81"/>
            <rFont val="Tahoma"/>
            <family val="2"/>
          </rPr>
          <t>Varies depending on type of project and location</t>
        </r>
      </text>
    </comment>
    <comment ref="G19" authorId="0" shapeId="0" xr:uid="{ACE1FE61-CA00-402B-9732-E2F94816564E}">
      <text>
        <r>
          <rPr>
            <b/>
            <sz val="9"/>
            <color indexed="81"/>
            <rFont val="Tahoma"/>
            <family val="2"/>
          </rPr>
          <t xml:space="preserve">MWRDGC:
</t>
        </r>
        <r>
          <rPr>
            <sz val="9"/>
            <color indexed="81"/>
            <rFont val="Tahoma"/>
            <family val="2"/>
          </rPr>
          <t>Established at project selection, based off cost estimate provided in full application</t>
        </r>
      </text>
    </comment>
    <comment ref="D26" authorId="0" shapeId="0" xr:uid="{CC97C9CE-E9B1-4A3E-AB92-DDB99A07690E}">
      <text>
        <r>
          <rPr>
            <sz val="10"/>
            <rFont val="Arial"/>
          </rPr>
          <t>MWRDGC:
See standard assumptions in top right of this sheet to help fill this in.</t>
        </r>
      </text>
    </comment>
    <comment ref="E26" authorId="0" shapeId="0" xr:uid="{44B4ED67-9DD1-46FE-A56B-EE3AE05F281A}">
      <text>
        <r>
          <rPr>
            <sz val="10"/>
            <rFont val="Arial"/>
          </rPr>
          <t>MWRDGC:
See explanation listed in the Notes, above.</t>
        </r>
      </text>
    </comment>
    <comment ref="D49" authorId="0" shapeId="0" xr:uid="{FAB7C539-19CA-4C71-A827-C0B3E82EF9DD}">
      <text>
        <r>
          <rPr>
            <sz val="10"/>
            <rFont val="Arial"/>
          </rPr>
          <t>MWRDGC:
See standard assumptions in top right of this sheet to help fill this in.</t>
        </r>
      </text>
    </comment>
    <comment ref="E49" authorId="0" shapeId="0" xr:uid="{085A228D-DC45-46B6-A0AA-8A77C8A9F2F1}">
      <text>
        <r>
          <rPr>
            <sz val="10"/>
            <rFont val="Arial"/>
          </rPr>
          <t>MWRDGC:
See explanation listed in the Notes, above.</t>
        </r>
      </text>
    </comment>
    <comment ref="D72" authorId="0" shapeId="0" xr:uid="{22EC998C-324B-4DEA-B041-61B8C8EC172A}">
      <text>
        <r>
          <rPr>
            <sz val="10"/>
            <rFont val="Arial"/>
          </rPr>
          <t>MWRDGC:
See standard assumptions in top right of this sheet to help fill this in.</t>
        </r>
      </text>
    </comment>
    <comment ref="E72" authorId="0" shapeId="0" xr:uid="{B3C7830E-C7B4-4406-A87C-147056C69735}">
      <text>
        <r>
          <rPr>
            <sz val="10"/>
            <rFont val="Arial"/>
          </rPr>
          <t>MWRDGC:
See explanation listed in the Notes, above.</t>
        </r>
      </text>
    </comment>
    <comment ref="D95" authorId="0" shapeId="0" xr:uid="{8F4C32B0-1A79-42E6-81B2-2C124AD0A8B6}">
      <text>
        <r>
          <rPr>
            <sz val="10"/>
            <rFont val="Arial"/>
          </rPr>
          <t>MWRDGC:
See standard assumptions in top right of this sheet to help fill this in.</t>
        </r>
      </text>
    </comment>
    <comment ref="E95" authorId="0" shapeId="0" xr:uid="{29D6BCEF-2C9A-4161-AA04-12194D2205D4}">
      <text>
        <r>
          <rPr>
            <sz val="10"/>
            <rFont val="Arial"/>
          </rPr>
          <t>MWRDGC:
See explanation listed in the Notes, above.</t>
        </r>
      </text>
    </comment>
    <comment ref="D118" authorId="0" shapeId="0" xr:uid="{3B01FD98-90E6-4FEC-AE58-E592DC72F45C}">
      <text>
        <r>
          <rPr>
            <sz val="10"/>
            <rFont val="Arial"/>
          </rPr>
          <t>MWRDGC:
See standard assumptions in top right of this sheet to help fill this in.</t>
        </r>
      </text>
    </comment>
    <comment ref="E118" authorId="0" shapeId="0" xr:uid="{3FA71150-E821-48E3-9728-AB4B15D0FF1E}">
      <text>
        <r>
          <rPr>
            <sz val="10"/>
            <rFont val="Arial"/>
          </rPr>
          <t>MWRDGC:
See explanation listed in the Notes,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4" authorId="0" shapeId="0" xr:uid="{5410C241-4F5D-42E0-80AD-3C5AACBEDC82}">
      <text>
        <r>
          <rPr>
            <b/>
            <sz val="9"/>
            <color indexed="81"/>
            <rFont val="Tahoma"/>
            <charset val="1"/>
          </rPr>
          <t>MWRDGC:</t>
        </r>
        <r>
          <rPr>
            <sz val="9"/>
            <color indexed="81"/>
            <rFont val="Tahoma"/>
            <charset val="1"/>
          </rPr>
          <t xml:space="preserve">
Varies depending on type of project and location</t>
        </r>
      </text>
    </comment>
    <comment ref="A18" authorId="0" shapeId="0" xr:uid="{2C4F85AC-208C-4D72-A687-B9647ED4A438}">
      <text>
        <r>
          <rPr>
            <b/>
            <sz val="9"/>
            <color indexed="81"/>
            <rFont val="Tahoma"/>
            <family val="2"/>
          </rPr>
          <t xml:space="preserve">MWRDGC:
</t>
        </r>
        <r>
          <rPr>
            <sz val="9"/>
            <color indexed="81"/>
            <rFont val="Tahoma"/>
            <family val="2"/>
          </rPr>
          <t>Varies depending on type of project and location</t>
        </r>
      </text>
    </comment>
    <comment ref="G18" authorId="0" shapeId="0" xr:uid="{391D4F83-390E-4CC1-8C3A-C541A0D698B2}">
      <text>
        <r>
          <rPr>
            <b/>
            <sz val="9"/>
            <color indexed="81"/>
            <rFont val="Tahoma"/>
            <family val="2"/>
          </rPr>
          <t xml:space="preserve">MWRDGC:
</t>
        </r>
        <r>
          <rPr>
            <sz val="9"/>
            <color indexed="81"/>
            <rFont val="Tahoma"/>
            <family val="2"/>
          </rPr>
          <t>Established at project selection, based off cost estimate provided in full application</t>
        </r>
      </text>
    </comment>
    <comment ref="D25" authorId="0" shapeId="0" xr:uid="{FD9E48A5-5415-434F-B475-C5E43E6CF493}">
      <text>
        <r>
          <rPr>
            <b/>
            <sz val="10"/>
            <color indexed="81"/>
            <rFont val="Arial"/>
            <family val="2"/>
          </rPr>
          <t>MWRDGC:</t>
        </r>
        <r>
          <rPr>
            <sz val="10"/>
            <rFont val="Arial"/>
          </rPr>
          <t xml:space="preserve">
See standard assumptions in top right of this sheet to help fill this in.</t>
        </r>
      </text>
    </comment>
    <comment ref="E25" authorId="0" shapeId="0" xr:uid="{3FB2E511-4B9D-44BA-BD2B-FDC8E4B085CC}">
      <text>
        <r>
          <rPr>
            <sz val="10"/>
            <rFont val="Arial"/>
          </rPr>
          <t>MWRDGC:
See explanation listed in the Notes, above.</t>
        </r>
      </text>
    </comment>
    <comment ref="D48" authorId="0" shapeId="0" xr:uid="{8AE6CAAC-AE9D-444D-BA61-0A1207AE2878}">
      <text>
        <r>
          <rPr>
            <sz val="10"/>
            <rFont val="Arial"/>
          </rPr>
          <t>MWRDGC:
See standard assumptions in top right of this sheet to help fill this in.</t>
        </r>
      </text>
    </comment>
    <comment ref="E48" authorId="0" shapeId="0" xr:uid="{F90D569C-B5AA-40E1-81CA-64A4CC1B3BFE}">
      <text>
        <r>
          <rPr>
            <sz val="10"/>
            <rFont val="Arial"/>
          </rPr>
          <t>MWRDGC:
See explanation listed in the Notes,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Gelder, Moriah</author>
  </authors>
  <commentList>
    <comment ref="A19" authorId="0" shapeId="0" xr:uid="{563D465A-B7D9-4634-8455-B74A7E5554C1}">
      <text>
        <r>
          <rPr>
            <b/>
            <sz val="9"/>
            <color indexed="81"/>
            <rFont val="Tahoma"/>
            <family val="2"/>
          </rPr>
          <t xml:space="preserve">MWRDGC:
</t>
        </r>
        <r>
          <rPr>
            <sz val="9"/>
            <color indexed="81"/>
            <rFont val="Tahoma"/>
            <family val="2"/>
          </rPr>
          <t>Varies depending on type of project and location</t>
        </r>
      </text>
    </comment>
    <comment ref="G19" authorId="0" shapeId="0" xr:uid="{17C84851-42DF-4EEE-A9BE-4A473DC084D2}">
      <text>
        <r>
          <rPr>
            <b/>
            <sz val="9"/>
            <color indexed="81"/>
            <rFont val="Tahoma"/>
            <family val="2"/>
          </rPr>
          <t xml:space="preserve">MWRDGC:
</t>
        </r>
        <r>
          <rPr>
            <sz val="9"/>
            <color indexed="81"/>
            <rFont val="Tahoma"/>
            <family val="2"/>
          </rPr>
          <t>Established at project selection, based off cost estimate provided in full application</t>
        </r>
      </text>
    </comment>
    <comment ref="D26" authorId="0" shapeId="0" xr:uid="{BE25C27C-2C9C-492A-B6C4-D730218C0973}">
      <text>
        <r>
          <rPr>
            <sz val="10"/>
            <rFont val="Arial"/>
          </rPr>
          <t>MWRDGC:
See standard assumptions in top right of this sheet to help fill this in.</t>
        </r>
      </text>
    </comment>
    <comment ref="E26" authorId="0" shapeId="0" xr:uid="{7F992BD0-C0C5-42A0-B395-D2CBE1D5548C}">
      <text>
        <r>
          <rPr>
            <sz val="10"/>
            <rFont val="Arial"/>
          </rPr>
          <t>MWRDGC:
See explanation listed in the Notes, above.</t>
        </r>
      </text>
    </comment>
    <comment ref="D49" authorId="0" shapeId="0" xr:uid="{E18BAC12-8A92-4DCC-942C-01A2A09E8FDE}">
      <text>
        <r>
          <rPr>
            <sz val="10"/>
            <rFont val="Arial"/>
          </rPr>
          <t>MWRDGC:
See standard assumptions in top right of this sheet to help fill this in.</t>
        </r>
      </text>
    </comment>
    <comment ref="E49" authorId="0" shapeId="0" xr:uid="{5AF84560-BBC3-4EB7-AD77-AD982A232F60}">
      <text>
        <r>
          <rPr>
            <sz val="10"/>
            <rFont val="Arial"/>
          </rPr>
          <t>MWRDGC:
See explanation listed in the Notes,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<sst xmlns="http://schemas.openxmlformats.org/spreadsheetml/2006/main" count="1962" uniqueCount="148">
  <si>
    <t>MWRDGC</t>
  </si>
  <si>
    <t>Key:</t>
  </si>
  <si>
    <t>Notes:</t>
  </si>
  <si>
    <t>Stormwater Design Retention Capacity (DRC) Calculations</t>
  </si>
  <si>
    <t>user input</t>
  </si>
  <si>
    <r>
      <rPr>
        <b/>
        <sz val="10"/>
        <rFont val="Arial"/>
        <family val="2"/>
      </rPr>
      <t>1.</t>
    </r>
    <r>
      <rPr>
        <sz val="10"/>
        <rFont val="Arial"/>
        <family val="2"/>
      </rPr>
      <t xml:space="preserve"> For questions, please contact MWRD Engineering Staff. 
</t>
    </r>
    <r>
      <rPr>
        <b/>
        <sz val="10"/>
        <rFont val="Arial"/>
        <family val="2"/>
      </rPr>
      <t>2.</t>
    </r>
    <r>
      <rPr>
        <sz val="10"/>
        <rFont val="Arial"/>
        <family val="2"/>
      </rPr>
      <t xml:space="preserve"> How "Volume Factor" is assigned for each layer:
- If below the invert of a pipe draining the area/underdrain, it is counted at 100%
- If no pipe/underdrain in your GI installation, all volume can be considered "below invert" and counted at 100%
- If above the invert, it is counted at 50%
- For bioretention areas with depressions for ponding, ponding layer is always counted at 100% (with or without an underdrain)
</t>
    </r>
    <r>
      <rPr>
        <b/>
        <sz val="10"/>
        <rFont val="Arial"/>
        <family val="2"/>
      </rPr>
      <t>3.</t>
    </r>
    <r>
      <rPr>
        <sz val="10"/>
        <rFont val="Arial"/>
        <family val="2"/>
      </rPr>
      <t xml:space="preserve"> Please reference all user-input data using Notes, References Column
</t>
    </r>
    <r>
      <rPr>
        <b/>
        <sz val="10"/>
        <rFont val="Arial"/>
        <family val="2"/>
      </rPr>
      <t>4.</t>
    </r>
    <r>
      <rPr>
        <sz val="10"/>
        <rFont val="Arial"/>
        <family val="2"/>
      </rPr>
      <t xml:space="preserve"> 6-hr infiltrated volume (cf) = infiltration rate (in/hr) * surface area (sf) * 6[hrs]/12[in/ft]. Maximum infiltration rate to be used in this calculation is 3.6 in/hr.
</t>
    </r>
    <r>
      <rPr>
        <b/>
        <sz val="10"/>
        <rFont val="Arial"/>
        <family val="2"/>
      </rPr>
      <t>5.</t>
    </r>
    <r>
      <rPr>
        <sz val="10"/>
        <rFont val="Arial"/>
        <family val="2"/>
      </rPr>
      <t xml:space="preserve"> Add more Layer rows or Retention Areas as necessary, making sure the Total DRC is calculating correctly.</t>
    </r>
  </si>
  <si>
    <t>For Green Infrastructure (GI)</t>
  </si>
  <si>
    <t>calculated</t>
  </si>
  <si>
    <t>Standard Assumptions:</t>
  </si>
  <si>
    <t>Media</t>
  </si>
  <si>
    <t>Porosity</t>
  </si>
  <si>
    <t>Project Name:</t>
  </si>
  <si>
    <t>CA-1</t>
  </si>
  <si>
    <t>Project / IGA Number:</t>
  </si>
  <si>
    <t>Design Stage:</t>
  </si>
  <si>
    <t>Application Stage</t>
  </si>
  <si>
    <t>CA-7</t>
  </si>
  <si>
    <t>Total Project Area:</t>
  </si>
  <si>
    <t>ac</t>
  </si>
  <si>
    <t>Drainage Area:</t>
  </si>
  <si>
    <t>CA-16/ASTM 8</t>
  </si>
  <si>
    <t>Ratio of Project/Drainage Area:</t>
  </si>
  <si>
    <t>%</t>
  </si>
  <si>
    <t>FA-1</t>
  </si>
  <si>
    <t>Total Constructed Volume:</t>
  </si>
  <si>
    <t>gallons</t>
  </si>
  <si>
    <t>Runoff Volume Check:</t>
  </si>
  <si>
    <t>Engineered Soil</t>
  </si>
  <si>
    <t>Total Infiltration Volume:</t>
  </si>
  <si>
    <t>Design DRC:</t>
  </si>
  <si>
    <t>Design DRC (Capped):</t>
  </si>
  <si>
    <t>Infiltration Volume (Capped):</t>
  </si>
  <si>
    <t>Reimbursement Rates:</t>
  </si>
  <si>
    <t>per gallon (Constructed)</t>
  </si>
  <si>
    <t>per gallon (Infiltration)</t>
  </si>
  <si>
    <t>Calculated MWRD Contribution:</t>
  </si>
  <si>
    <t>Total Construction Cost Estimate:</t>
  </si>
  <si>
    <r>
      <t xml:space="preserve">Construction Cost Estimate </t>
    </r>
    <r>
      <rPr>
        <b/>
        <sz val="11"/>
        <rFont val="Arial"/>
        <family val="2"/>
      </rPr>
      <t>(GI only)</t>
    </r>
  </si>
  <si>
    <t>MWRD Max. Cost Share:</t>
  </si>
  <si>
    <t>MWRD Max. Contribution:</t>
  </si>
  <si>
    <t>TBD</t>
  </si>
  <si>
    <t>Resulting Potential MWRD Contribution:</t>
  </si>
  <si>
    <t>Engineer's Signature 
(Final Design only):</t>
  </si>
  <si>
    <t>IL PE License No.:</t>
  </si>
  <si>
    <t>Retention Area #1 (____________________________)</t>
  </si>
  <si>
    <t>Insert image of typical section here:</t>
  </si>
  <si>
    <t>Stone, Soil, Ponding Layers Volume ("Constructed Volume")</t>
  </si>
  <si>
    <t>Layer #</t>
  </si>
  <si>
    <t>Layer Description (Aggregate Size, Soil, Ponding)</t>
  </si>
  <si>
    <t>Location relative to underdrain</t>
  </si>
  <si>
    <t>Volume Factor</t>
  </si>
  <si>
    <t>Depth (ft)</t>
  </si>
  <si>
    <t>Length (ft)</t>
  </si>
  <si>
    <t>Width (ft)</t>
  </si>
  <si>
    <t>Surface Area (sf)</t>
  </si>
  <si>
    <t>Layer Volume (cf)</t>
  </si>
  <si>
    <t>Notes, References</t>
  </si>
  <si>
    <t xml:space="preserve"> </t>
  </si>
  <si>
    <t>Subtotal Constructed Volume (cf)</t>
  </si>
  <si>
    <t>Subtotal Constructed Volume (gallons)</t>
  </si>
  <si>
    <t>Groundwater Check</t>
  </si>
  <si>
    <t>Elevation of bottom of BMP (the infiltration surface) (ft)</t>
  </si>
  <si>
    <t>Groundwater elevation (ft)</t>
  </si>
  <si>
    <t>Depth to seasonal groundwater level (ft)
(Must be 2 feet or greater, or 3.5 feet or greater if draining to combined sewer)</t>
  </si>
  <si>
    <t>Infiltration Volume</t>
  </si>
  <si>
    <t>Vertical infiltration rate of surrounding soil (in/hr)
(preferred to be estimated/measured at the lowest excavation elevation)</t>
  </si>
  <si>
    <t>Infiltration rate to be used for calculation (in/hr)</t>
  </si>
  <si>
    <t>Surface Area across which infiltration occurs (sf)</t>
  </si>
  <si>
    <t>6-hr infiltrated volume (cf)</t>
  </si>
  <si>
    <t>Infiltration Volume (gallons)</t>
  </si>
  <si>
    <t>Retention Area #2 (____________________________)</t>
  </si>
  <si>
    <t>Retention Area #3 (____________________________)</t>
  </si>
  <si>
    <t>Retention Area #4 (____________________________)</t>
  </si>
  <si>
    <t>Retention Area #5 (____________________________)</t>
  </si>
  <si>
    <t>(non-final)</t>
  </si>
  <si>
    <t>FINAL Design</t>
  </si>
  <si>
    <t>Final Total Construction Cost:</t>
  </si>
  <si>
    <t>Final GI Construction Cost:</t>
  </si>
  <si>
    <t>PROPOSED COMPOSITE CURVE NUMBERS, RUNOFF VOLUMES AND PROPOSED DRC</t>
  </si>
  <si>
    <r>
      <rPr>
        <b/>
        <sz val="10"/>
        <color rgb="FF000000"/>
        <rFont val="Arial"/>
      </rPr>
      <t>1.</t>
    </r>
    <r>
      <rPr>
        <sz val="10"/>
        <color rgb="FF000000"/>
        <rFont val="Arial"/>
      </rPr>
      <t xml:space="preserve"> </t>
    </r>
    <r>
      <rPr>
        <u/>
        <sz val="10"/>
        <color rgb="FF000000"/>
        <rFont val="Arial"/>
      </rPr>
      <t>Total project area</t>
    </r>
    <r>
      <rPr>
        <sz val="10"/>
        <color rgb="FF000000"/>
        <rFont val="Arial"/>
      </rPr>
      <t xml:space="preserve"> refers to the overall project surface area where storage is proposed, including any waterproof linings. If the surface area of stone widens below the base, include the largest surface area for the overall project. 
</t>
    </r>
    <r>
      <rPr>
        <b/>
        <sz val="10"/>
        <color rgb="FF000000"/>
        <rFont val="Arial"/>
      </rPr>
      <t>2.</t>
    </r>
    <r>
      <rPr>
        <sz val="10"/>
        <color rgb="FF000000"/>
        <rFont val="Arial"/>
      </rPr>
      <t xml:space="preserve"> </t>
    </r>
    <r>
      <rPr>
        <u/>
        <sz val="10"/>
        <color rgb="FF000000"/>
        <rFont val="Arial"/>
      </rPr>
      <t>Drainage area</t>
    </r>
    <r>
      <rPr>
        <sz val="10"/>
        <color rgb="FF000000"/>
        <rFont val="Arial"/>
      </rPr>
      <t xml:space="preserve"> refers to the total area that drains to the project. Some projects may have multiple "catchments". For example, a project with three green alleys should provide information for three catchment areas - one for each alley. Please attach an exhibit outlining the areas and showing how they drain into proposed GI.
</t>
    </r>
    <r>
      <rPr>
        <b/>
        <sz val="10"/>
        <color rgb="FF000000"/>
        <rFont val="Arial"/>
      </rPr>
      <t>3.</t>
    </r>
    <r>
      <rPr>
        <sz val="10"/>
        <color rgb="FF000000"/>
        <rFont val="Arial"/>
      </rPr>
      <t xml:space="preserve"> Projects with a </t>
    </r>
    <r>
      <rPr>
        <u/>
        <sz val="10"/>
        <color rgb="FF000000"/>
        <rFont val="Arial"/>
      </rPr>
      <t>ratio of project/drainage area &gt; 30%</t>
    </r>
    <r>
      <rPr>
        <sz val="10"/>
        <color rgb="FF000000"/>
        <rFont val="Arial"/>
      </rPr>
      <t xml:space="preserve"> will be required to manage a minimum runoff volume from a 5-inch 24-hr rainfall event. Projects with a </t>
    </r>
    <r>
      <rPr>
        <u/>
        <sz val="10"/>
        <color rgb="FF000000"/>
        <rFont val="Arial"/>
      </rPr>
      <t>ratio of project/drainage area &lt; 30%</t>
    </r>
    <r>
      <rPr>
        <sz val="10"/>
        <color rgb="FF000000"/>
        <rFont val="Arial"/>
      </rPr>
      <t xml:space="preserve"> will be required to manage a minimum of runoff volume from a 3-inch 24-hr rainfall event. Funding will be capped at the runoff volume from a 8.5-inch 24-hr rainfall event.
</t>
    </r>
    <r>
      <rPr>
        <b/>
        <sz val="10"/>
        <color rgb="FF000000"/>
        <rFont val="Arial"/>
      </rPr>
      <t>4.</t>
    </r>
    <r>
      <rPr>
        <sz val="10"/>
        <color rgb="FF000000"/>
        <rFont val="Arial"/>
      </rPr>
      <t xml:space="preserve"> Remember to update the total project area (ac), catchments, and proposed DRC (gal) for each design stage.
</t>
    </r>
    <r>
      <rPr>
        <b/>
        <sz val="10"/>
        <color rgb="FF000000"/>
        <rFont val="Arial"/>
      </rPr>
      <t>5.</t>
    </r>
    <r>
      <rPr>
        <sz val="10"/>
        <color rgb="FF000000"/>
        <rFont val="Arial"/>
      </rPr>
      <t xml:space="preserve"> Add more Layer rows or Retention Areas as necessary, making sure the Total DRC is calculating correctly.</t>
    </r>
  </si>
  <si>
    <t>Project:</t>
  </si>
  <si>
    <t xml:space="preserve">   </t>
  </si>
  <si>
    <t>Engineer's Signature:</t>
  </si>
  <si>
    <t>Formulas:</t>
  </si>
  <si>
    <t>Composite CN = (Total Product)/(Total Area)</t>
  </si>
  <si>
    <r>
      <t>Minimum Runoff Depth, Q</t>
    </r>
    <r>
      <rPr>
        <vertAlign val="subscript"/>
        <sz val="10"/>
        <color rgb="FF000000"/>
        <rFont val="Arial"/>
        <family val="2"/>
      </rPr>
      <t>D</t>
    </r>
    <r>
      <rPr>
        <sz val="10"/>
        <color rgb="FF000000"/>
        <rFont val="Arial"/>
        <family val="2"/>
      </rPr>
      <t>min (in)</t>
    </r>
  </si>
  <si>
    <r>
      <t>Minimum Runoff Volume, V</t>
    </r>
    <r>
      <rPr>
        <vertAlign val="subscript"/>
        <sz val="10"/>
        <color rgb="FF000000"/>
        <rFont val="Arial"/>
        <family val="2"/>
      </rPr>
      <t>R</t>
    </r>
    <r>
      <rPr>
        <sz val="10"/>
        <color rgb="FF000000"/>
        <rFont val="Arial"/>
        <family val="2"/>
      </rPr>
      <t>min (gal)</t>
    </r>
  </si>
  <si>
    <r>
      <t>Maximum Goal Runoff Depth, Q</t>
    </r>
    <r>
      <rPr>
        <vertAlign val="subscript"/>
        <sz val="10"/>
        <color rgb="FF000000"/>
        <rFont val="Arial"/>
        <family val="2"/>
      </rPr>
      <t>D</t>
    </r>
    <r>
      <rPr>
        <sz val="10"/>
        <color rgb="FF000000"/>
        <rFont val="Arial"/>
        <family val="2"/>
      </rPr>
      <t>max (in)</t>
    </r>
  </si>
  <si>
    <r>
      <rPr>
        <sz val="10"/>
        <color rgb="FF000000"/>
        <rFont val="Arial"/>
      </rPr>
      <t>Maximum Funded Runoff Volume, V</t>
    </r>
    <r>
      <rPr>
        <vertAlign val="subscript"/>
        <sz val="10"/>
        <color rgb="FF000000"/>
        <rFont val="Arial"/>
      </rPr>
      <t>R</t>
    </r>
    <r>
      <rPr>
        <sz val="10"/>
        <color rgb="FF000000"/>
        <rFont val="Arial"/>
      </rPr>
      <t>max (gal)</t>
    </r>
  </si>
  <si>
    <t>Maximum Retention, S</t>
  </si>
  <si>
    <t>Project Specifics:</t>
  </si>
  <si>
    <t>Total Project Area (update for each design stage):</t>
  </si>
  <si>
    <t>Required Minimum 24-hr Rainfall Depth (in):</t>
  </si>
  <si>
    <t>Maximum Funded 24-hr Rainfall Depth (in):</t>
  </si>
  <si>
    <r>
      <t xml:space="preserve">RUNOFF CURVE NUMBER (LIST ALL SURFACES THAT DRAIN INTO PROPOSED GREEN INFRASTRUCTURE AND </t>
    </r>
    <r>
      <rPr>
        <b/>
        <u/>
        <sz val="10"/>
        <color rgb="FF242424"/>
        <rFont val="Arial"/>
      </rPr>
      <t>ATTACH AN EXHIBIT OUTLINING THE AREAS AND SHOWING HOW THEY DRAIN INTO PROPOSED GI</t>
    </r>
    <r>
      <rPr>
        <b/>
        <sz val="10"/>
        <color rgb="FF242424"/>
        <rFont val="Arial"/>
      </rPr>
      <t>)</t>
    </r>
  </si>
  <si>
    <t>Catchment Name</t>
  </si>
  <si>
    <t>Total Drainage Area (ac)</t>
  </si>
  <si>
    <t>Hydrologic Soil Group (HSG)</t>
  </si>
  <si>
    <t>Surface Type</t>
  </si>
  <si>
    <t>CN (see options below)</t>
  </si>
  <si>
    <t>Area (ac)</t>
  </si>
  <si>
    <t>Product (CN)(Area)</t>
  </si>
  <si>
    <t>Composite CN</t>
  </si>
  <si>
    <t>Maximum Retention, S (in)</t>
  </si>
  <si>
    <r>
      <t>Maximum Runoff Depth, Q</t>
    </r>
    <r>
      <rPr>
        <vertAlign val="subscript"/>
        <sz val="10"/>
        <color rgb="FF000000"/>
        <rFont val="Arial"/>
        <family val="2"/>
      </rPr>
      <t>D</t>
    </r>
    <r>
      <rPr>
        <sz val="10"/>
        <color rgb="FF000000"/>
        <rFont val="Arial"/>
        <family val="2"/>
      </rPr>
      <t>max (in)</t>
    </r>
  </si>
  <si>
    <r>
      <t>Minimum Runoff Volume,   V</t>
    </r>
    <r>
      <rPr>
        <vertAlign val="subscript"/>
        <sz val="10"/>
        <color rgb="FF000000"/>
        <rFont val="Arial"/>
        <family val="2"/>
      </rPr>
      <t>R</t>
    </r>
    <r>
      <rPr>
        <sz val="10"/>
        <color rgb="FF000000"/>
        <rFont val="Arial"/>
        <family val="2"/>
      </rPr>
      <t>min (gal)</t>
    </r>
  </si>
  <si>
    <r>
      <t>Maximum Runoff Volume,   V</t>
    </r>
    <r>
      <rPr>
        <vertAlign val="subscript"/>
        <sz val="10"/>
        <color rgb="FF000000"/>
        <rFont val="Arial"/>
        <family val="2"/>
      </rPr>
      <t>R</t>
    </r>
    <r>
      <rPr>
        <sz val="10"/>
        <color rgb="FF000000"/>
        <rFont val="Arial"/>
        <family val="2"/>
      </rPr>
      <t>max (gal)</t>
    </r>
  </si>
  <si>
    <t>Proposed DRC (gal)</t>
  </si>
  <si>
    <t>*update for 
each design 
stage</t>
  </si>
  <si>
    <t>TOTAL</t>
  </si>
  <si>
    <t>-</t>
  </si>
  <si>
    <t>Construction Complete</t>
  </si>
  <si>
    <t>Final Constructed DRC:</t>
  </si>
  <si>
    <t>Constructed DRC (Capped):</t>
  </si>
  <si>
    <t>Amount Outside 10% Allowance:</t>
  </si>
  <si>
    <t>Constructed Volume</t>
  </si>
  <si>
    <t>Resulting MWRD Contribution:</t>
  </si>
  <si>
    <t>Green Alley &amp; Bioretention in Gotham</t>
  </si>
  <si>
    <t>24-IGA-00</t>
  </si>
  <si>
    <t>Bruce Wayne</t>
  </si>
  <si>
    <t>Retention Area #1 (Green Alley)</t>
  </si>
  <si>
    <t>bedding course, CA-16</t>
  </si>
  <si>
    <t>below invert</t>
  </si>
  <si>
    <t>aggregate base, CA-7</t>
  </si>
  <si>
    <t>full alley width, CA-7</t>
  </si>
  <si>
    <t>aggregate, CA-1</t>
  </si>
  <si>
    <t>sheet 2</t>
  </si>
  <si>
    <t>see geotech report</t>
  </si>
  <si>
    <t>same as the CA-1 layer in this case</t>
  </si>
  <si>
    <t>Retention Area #2 (Bioretention)</t>
  </si>
  <si>
    <t>ponding</t>
  </si>
  <si>
    <t>bioretention length of 20' and top width of 10' (sheet 6); adjusted surface area for ponding due to the sloped sides (optional to adjust equation to add in the extra triangles of soil); aggregate above invert varies, see sheets 6-8</t>
  </si>
  <si>
    <t>soil media mix</t>
  </si>
  <si>
    <t>above invert</t>
  </si>
  <si>
    <t>aggregate storage bed, CA-7</t>
  </si>
  <si>
    <t>same as the CA-7 layer in this case</t>
  </si>
  <si>
    <t>alley length of 800' (sheet 4); 4' width beneath pavers; 12' width for full alley (see typ. section, sheet 3)</t>
  </si>
  <si>
    <t>COULD NOT BUILD DUE TO UNFORESEEN CIRCUMSTANCES DURING CONSTRUCTION</t>
  </si>
  <si>
    <t>123.456789</t>
  </si>
  <si>
    <t>Green Alley</t>
  </si>
  <si>
    <t>C</t>
  </si>
  <si>
    <t>Roof</t>
  </si>
  <si>
    <t>Backyard</t>
  </si>
  <si>
    <t>Permeable pavement</t>
  </si>
  <si>
    <t>Bioretention</t>
  </si>
  <si>
    <t>Concrete curb</t>
  </si>
  <si>
    <t>Native plants</t>
  </si>
  <si>
    <t>Open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</si>
</sst>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0.000"/>
    <numFmt numFmtId="166" formatCode="0.0"/>
    <numFmt numFmtId="167" formatCode="_(* #,##0_);_(* \(#,##0\);_(* &quot;-&quot;??_);_(@_)"/>
    <numFmt numFmtId="168" formatCode="_([$$-409]* #,##0.00_);_([$$-409]* \(#,##0.00\);_([$$-409]* &quot;-&quot;??_);_(@_)"/>
    <numFmt numFmtId="169" formatCode="0.0000"/>
  </numFmts>
  <fonts count="39"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b/>
      <sz val="14"/>
      <name val="Arial"/>
      <family val="2"/>
    </font>
    <font>
      <b/>
      <sz val="12"/>
      <name val="Arial"/>
      <family val="2"/>
    </font>
    <font>
      <u/>
      <sz val="11"/>
      <color theme="10"/>
      <name val="Calibri"/>
      <family val="2"/>
      <scheme val="minor"/>
    </font>
    <font>
      <b/>
      <sz val="11"/>
      <name val="Arial"/>
      <family val="2"/>
    </font>
    <font>
      <sz val="10"/>
      <name val="Arial"/>
    </font>
    <font>
      <sz val="9"/>
      <name val="Arial"/>
      <family val="2"/>
    </font>
    <font>
      <b/>
      <strike/>
      <sz val="11"/>
      <name val="Arial"/>
      <family val="2"/>
    </font>
    <font>
      <sz val="11"/>
      <name val="Arial"/>
      <family val="2"/>
    </font>
    <font>
      <u/>
      <sz val="11"/>
      <name val="Arial"/>
      <family val="2"/>
    </font>
    <font>
      <sz val="9"/>
      <color indexed="81"/>
      <name val="Tahoma"/>
      <charset val="1"/>
    </font>
    <font>
      <b/>
      <sz val="9"/>
      <color indexed="81"/>
      <name val="Tahoma"/>
      <charset val="1"/>
    </font>
    <font>
      <b/>
      <sz val="10"/>
      <color indexed="81"/>
      <name val="Arial"/>
      <family val="2"/>
    </font>
    <font>
      <sz val="9"/>
      <color indexed="81"/>
      <name val="Tahoma"/>
      <family val="2"/>
    </font>
    <font>
      <b/>
      <sz val="9"/>
      <color indexed="81"/>
      <name val="Tahoma"/>
      <family val="2"/>
    </font>
    <font>
      <sz val="10"/>
      <color theme="1"/>
      <name val="Arial"/>
      <family val="2"/>
    </font>
    <font>
      <sz val="11"/>
      <color theme="1"/>
      <name val="Arial"/>
      <family val="2"/>
    </font>
    <font>
      <sz val="10"/>
      <color rgb="FF000000"/>
      <name val="Arial"/>
      <family val="2"/>
    </font>
    <font>
      <b/>
      <sz val="14"/>
      <color rgb="FF000000"/>
      <name val="Arial"/>
      <family val="2"/>
    </font>
    <font>
      <vertAlign val="subscript"/>
      <sz val="10"/>
      <color rgb="FF000000"/>
      <name val="Arial"/>
      <family val="2"/>
    </font>
    <font>
      <sz val="12"/>
      <color rgb="FF000000"/>
      <name val="Arial"/>
      <family val="2"/>
    </font>
    <font>
      <b/>
      <sz val="12"/>
      <color rgb="FF000000"/>
      <name val="Arial"/>
      <family val="2"/>
    </font>
    <font>
      <sz val="10"/>
      <color rgb="FFFF0000"/>
      <name val="Arial"/>
    </font>
    <font>
      <sz val="10"/>
      <color rgb="FF000000"/>
      <name val="Arial"/>
    </font>
    <font>
      <b/>
      <sz val="10"/>
      <color rgb="FF000000"/>
      <name val="Arial"/>
    </font>
    <font>
      <vertAlign val="subscript"/>
      <sz val="10"/>
      <color rgb="FF000000"/>
      <name val="Arial"/>
    </font>
    <font>
      <b/>
      <u/>
      <sz val="10"/>
      <color rgb="FF242424"/>
      <name val="Arial"/>
    </font>
    <font>
      <b/>
      <sz val="10"/>
      <color rgb="FF242424"/>
      <name val="Arial"/>
    </font>
    <font>
      <b/>
      <sz val="10"/>
      <color rgb="FFFF0000"/>
      <name val="Arial"/>
      <family val="2"/>
    </font>
    <font>
      <u/>
      <sz val="10"/>
      <color rgb="FF000000"/>
      <name val="Arial"/>
    </font>
    <font>
      <sz val="11"/>
      <color rgb="FF000000"/>
      <name val="Arial"/>
      <family val="2"/>
    </font>
    <font>
      <b/>
      <sz val="11"/>
      <color rgb="FFFF0000"/>
      <name val="Arial"/>
    </font>
    <font>
      <b/>
      <sz val="9"/>
      <color rgb="FFFF0000"/>
      <name val="Arial"/>
    </font>
    <font>
      <sz val="12"/>
      <color rgb="FF242424"/>
      <name val="Arial"/>
    </font>
    <font>
      <sz val="12"/>
      <color rgb="FF000000"/>
      <name val="Arial"/>
    </font>
  </fonts>
  <fills count="9">
    <fill>
      <patternFill patternType="none"/>
    </fill>
    <fill>
      <patternFill patternType="gray125"/>
    </fill>
    <fill>
      <patternFill patternType="solid">
        <fgColor rgb="FFBFBFBF"/>
        <bgColor indexed="64"/>
      </patternFill>
    </fill>
    <fill>
      <patternFill patternType="solid">
        <fgColor rgb="FFFFF2CC"/>
        <bgColor indexed="64"/>
      </patternFill>
    </fill>
    <fill>
      <patternFill patternType="solid">
        <fgColor rgb="FFC6E0B4"/>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s>
  <borders count="42">
    <border>
      <left/>
      <right/>
      <top/>
      <bottom/>
      <diagonal/>
    </border>
    <border>
      <left/>
      <right/>
      <top/>
      <bottom style="thin">
        <color rgb="FF000000"/>
      </bottom>
      <diagonal/>
    </border>
    <border>
      <left/>
      <right/>
      <top style="thin">
        <color rgb="FF000000"/>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rgb="FF000000"/>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diagonal/>
    </border>
    <border>
      <left/>
      <right style="mediumDashed">
        <color rgb="FFFF0000"/>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s>
  <cellStyleXfs count="6">
    <xf numFmtId="0" fontId="0" fillId="0" borderId="0"/>
    <xf numFmtId="0" fontId="2" fillId="0" borderId="0"/>
    <xf numFmtId="0" fontId="7"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1" fillId="0" borderId="0"/>
  </cellStyleXfs>
  <cellXfs count="236">
    <xf numFmtId="0" fontId="0" fillId="0" borderId="0" xfId="0"/>
    <xf numFmtId="0" fontId="5" fillId="0" borderId="0" xfId="0" applyFont="1"/>
    <xf numFmtId="0" fontId="6" fillId="0" borderId="0" xfId="0" applyFont="1"/>
    <xf numFmtId="0" fontId="4" fillId="0" borderId="0" xfId="0" applyFont="1"/>
    <xf numFmtId="0" fontId="5" fillId="0" borderId="0" xfId="0" applyFont="1" applyAlignment="1">
      <alignment horizontal="left"/>
    </xf>
    <xf numFmtId="0" fontId="8" fillId="0" borderId="0" xfId="0" applyFont="1"/>
    <xf numFmtId="0" fontId="11" fillId="0" borderId="0" xfId="0" applyFont="1"/>
    <xf numFmtId="0" fontId="12" fillId="0" borderId="0" xfId="0" applyFont="1"/>
    <xf numFmtId="0" fontId="10"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vertical="top"/>
    </xf>
    <xf numFmtId="4" fontId="4" fillId="3" borderId="0" xfId="0" applyNumberFormat="1" applyFont="1" applyFill="1" applyAlignment="1">
      <alignment horizontal="left"/>
    </xf>
    <xf numFmtId="164" fontId="4" fillId="4" borderId="0" xfId="0" applyNumberFormat="1" applyFont="1" applyFill="1" applyAlignment="1">
      <alignment horizontal="left"/>
    </xf>
    <xf numFmtId="0" fontId="20" fillId="0" borderId="0" xfId="1" applyFont="1" applyAlignment="1">
      <alignment horizontal="left"/>
    </xf>
    <xf numFmtId="0" fontId="3" fillId="0" borderId="0" xfId="0" applyFont="1"/>
    <xf numFmtId="0" fontId="3" fillId="0" borderId="0" xfId="0" applyFont="1" applyAlignment="1">
      <alignment horizontal="center"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center"/>
    </xf>
    <xf numFmtId="0" fontId="4" fillId="3" borderId="0" xfId="0" applyFont="1" applyFill="1"/>
    <xf numFmtId="0" fontId="4" fillId="3" borderId="0" xfId="0" quotePrefix="1" applyFont="1" applyFill="1"/>
    <xf numFmtId="9" fontId="4" fillId="4" borderId="0" xfId="0" applyNumberFormat="1" applyFont="1" applyFill="1"/>
    <xf numFmtId="165" fontId="4" fillId="3" borderId="0" xfId="0" applyNumberFormat="1" applyFont="1" applyFill="1"/>
    <xf numFmtId="0" fontId="4" fillId="4" borderId="0" xfId="0" applyFont="1" applyFill="1"/>
    <xf numFmtId="43" fontId="4" fillId="4" borderId="0" xfId="0" applyNumberFormat="1" applyFont="1" applyFill="1"/>
    <xf numFmtId="0" fontId="3" fillId="0" borderId="0" xfId="0" applyFont="1" applyAlignment="1">
      <alignment horizontal="right"/>
    </xf>
    <xf numFmtId="43" fontId="3" fillId="4" borderId="0" xfId="0" applyNumberFormat="1" applyFont="1" applyFill="1"/>
    <xf numFmtId="2" fontId="4" fillId="3" borderId="0" xfId="0" applyNumberFormat="1" applyFont="1" applyFill="1" applyAlignment="1">
      <alignment horizontal="right" vertical="center"/>
    </xf>
    <xf numFmtId="0" fontId="4" fillId="3" borderId="0" xfId="0" applyFont="1" applyFill="1" applyAlignment="1">
      <alignment vertical="center"/>
    </xf>
    <xf numFmtId="43" fontId="4" fillId="4" borderId="0" xfId="3" applyFont="1" applyFill="1" applyAlignment="1">
      <alignment horizontal="right" vertical="center"/>
    </xf>
    <xf numFmtId="43" fontId="4" fillId="4" borderId="0" xfId="0" applyNumberFormat="1" applyFont="1" applyFill="1" applyAlignment="1">
      <alignment horizontal="right"/>
    </xf>
    <xf numFmtId="43" fontId="3" fillId="4" borderId="0" xfId="0" applyNumberFormat="1" applyFont="1" applyFill="1" applyAlignment="1">
      <alignment horizontal="right"/>
    </xf>
    <xf numFmtId="166" fontId="4" fillId="3" borderId="0" xfId="0" applyNumberFormat="1" applyFont="1" applyFill="1" applyAlignment="1">
      <alignment horizontal="right" vertical="center"/>
    </xf>
    <xf numFmtId="9" fontId="12" fillId="3" borderId="1" xfId="0" quotePrefix="1" applyNumberFormat="1" applyFont="1" applyFill="1" applyBorder="1" applyAlignment="1">
      <alignment horizontal="left" vertical="center"/>
    </xf>
    <xf numFmtId="167" fontId="12" fillId="4" borderId="1" xfId="0" applyNumberFormat="1" applyFont="1" applyFill="1" applyBorder="1" applyAlignment="1">
      <alignment horizontal="left" vertical="center"/>
    </xf>
    <xf numFmtId="0" fontId="12" fillId="0" borderId="1" xfId="0" applyFont="1" applyBorder="1" applyAlignment="1">
      <alignment horizontal="left" vertical="center"/>
    </xf>
    <xf numFmtId="0" fontId="13" fillId="0" borderId="13" xfId="0" applyFont="1" applyBorder="1" applyAlignment="1">
      <alignment vertical="center"/>
    </xf>
    <xf numFmtId="0" fontId="12" fillId="0" borderId="14" xfId="0" applyFont="1" applyBorder="1" applyAlignment="1">
      <alignment vertical="center" wrapText="1"/>
    </xf>
    <xf numFmtId="0" fontId="12" fillId="0" borderId="15" xfId="0" applyFont="1" applyBorder="1" applyAlignment="1">
      <alignment vertical="center" wrapText="1"/>
    </xf>
    <xf numFmtId="167" fontId="8" fillId="4" borderId="1" xfId="0" applyNumberFormat="1" applyFont="1" applyFill="1" applyBorder="1" applyAlignment="1">
      <alignment horizontal="left" vertical="center"/>
    </xf>
    <xf numFmtId="0" fontId="8" fillId="0" borderId="1" xfId="0" applyFont="1" applyBorder="1" applyAlignment="1">
      <alignment horizontal="left" vertical="center"/>
    </xf>
    <xf numFmtId="0" fontId="8" fillId="0" borderId="12" xfId="0" applyFont="1" applyBorder="1" applyAlignment="1">
      <alignment horizontal="left" vertical="center"/>
    </xf>
    <xf numFmtId="168" fontId="12" fillId="5" borderId="1" xfId="0" applyNumberFormat="1" applyFont="1" applyFill="1" applyBorder="1" applyAlignment="1">
      <alignment horizontal="left" vertical="center"/>
    </xf>
    <xf numFmtId="0" fontId="13" fillId="0" borderId="0" xfId="0" applyFont="1" applyAlignment="1">
      <alignment horizontal="left" vertical="center"/>
    </xf>
    <xf numFmtId="0" fontId="12" fillId="0" borderId="0" xfId="0" applyFont="1" applyAlignment="1">
      <alignment vertical="center" wrapText="1"/>
    </xf>
    <xf numFmtId="9" fontId="12" fillId="5" borderId="0" xfId="0" applyNumberFormat="1" applyFont="1" applyFill="1" applyAlignment="1">
      <alignment vertical="center"/>
    </xf>
    <xf numFmtId="0" fontId="12" fillId="0" borderId="2" xfId="0" applyFont="1" applyBorder="1" applyAlignment="1">
      <alignment horizontal="left" vertical="center"/>
    </xf>
    <xf numFmtId="167" fontId="12" fillId="4" borderId="12" xfId="0" applyNumberFormat="1" applyFont="1" applyFill="1" applyBorder="1" applyAlignment="1">
      <alignment horizontal="left" vertical="center"/>
    </xf>
    <xf numFmtId="0" fontId="12" fillId="0" borderId="10" xfId="0" applyFont="1" applyBorder="1" applyAlignment="1">
      <alignment horizontal="left" vertical="center"/>
    </xf>
    <xf numFmtId="38" fontId="12" fillId="4" borderId="1" xfId="0" applyNumberFormat="1" applyFont="1" applyFill="1" applyBorder="1" applyAlignment="1">
      <alignment horizontal="right" vertical="center"/>
    </xf>
    <xf numFmtId="167" fontId="12" fillId="0" borderId="0" xfId="0" applyNumberFormat="1" applyFont="1" applyAlignment="1">
      <alignment vertical="center"/>
    </xf>
    <xf numFmtId="167" fontId="4" fillId="0" borderId="0" xfId="0" applyNumberFormat="1" applyFont="1"/>
    <xf numFmtId="0" fontId="10" fillId="0" borderId="0" xfId="0" applyFont="1" applyAlignment="1">
      <alignment vertical="top" wrapText="1"/>
    </xf>
    <xf numFmtId="0" fontId="3" fillId="0" borderId="0" xfId="0" applyFont="1" applyAlignment="1">
      <alignment horizontal="left" vertical="center"/>
    </xf>
    <xf numFmtId="0" fontId="4" fillId="0" borderId="0" xfId="0" applyFont="1" applyAlignment="1">
      <alignment vertical="center"/>
    </xf>
    <xf numFmtId="0" fontId="19" fillId="0" borderId="0" xfId="1" applyFont="1" applyAlignment="1">
      <alignment horizontal="left" vertical="center"/>
    </xf>
    <xf numFmtId="0" fontId="0" fillId="0" borderId="0" xfId="0" applyAlignment="1">
      <alignment vertical="center"/>
    </xf>
    <xf numFmtId="0" fontId="0" fillId="7" borderId="0" xfId="0" applyFill="1" applyAlignment="1">
      <alignment vertical="center"/>
    </xf>
    <xf numFmtId="0" fontId="21" fillId="3" borderId="8" xfId="0" applyFont="1" applyFill="1" applyBorder="1" applyAlignment="1">
      <alignment horizontal="center" vertical="center"/>
    </xf>
    <xf numFmtId="165" fontId="21" fillId="3" borderId="8" xfId="0" applyNumberFormat="1" applyFont="1" applyFill="1" applyBorder="1" applyAlignment="1">
      <alignment horizontal="center" vertical="center"/>
    </xf>
    <xf numFmtId="0" fontId="4" fillId="7" borderId="0" xfId="0" applyFont="1" applyFill="1" applyAlignment="1">
      <alignment vertical="center"/>
    </xf>
    <xf numFmtId="169" fontId="21" fillId="3" borderId="8" xfId="0" applyNumberFormat="1" applyFont="1" applyFill="1" applyBorder="1" applyAlignment="1">
      <alignment horizontal="center" vertical="center"/>
    </xf>
    <xf numFmtId="0" fontId="4" fillId="7" borderId="6" xfId="0" applyFont="1" applyFill="1" applyBorder="1" applyAlignment="1">
      <alignment vertical="center"/>
    </xf>
    <xf numFmtId="0" fontId="21" fillId="7" borderId="5" xfId="0" applyFont="1" applyFill="1" applyBorder="1" applyAlignment="1">
      <alignment horizontal="left" vertical="center"/>
    </xf>
    <xf numFmtId="0" fontId="21" fillId="7" borderId="6" xfId="0" applyFont="1" applyFill="1" applyBorder="1" applyAlignment="1">
      <alignment vertical="center"/>
    </xf>
    <xf numFmtId="0" fontId="21" fillId="7" borderId="7" xfId="0" applyFont="1" applyFill="1" applyBorder="1" applyAlignment="1">
      <alignment horizontal="left" vertical="center"/>
    </xf>
    <xf numFmtId="0" fontId="4" fillId="0" borderId="11" xfId="0" applyFont="1" applyBorder="1" applyAlignment="1">
      <alignment vertical="center"/>
    </xf>
    <xf numFmtId="0" fontId="21" fillId="7" borderId="0" xfId="0" applyFont="1" applyFill="1" applyAlignment="1">
      <alignment vertical="center"/>
    </xf>
    <xf numFmtId="0" fontId="21" fillId="7" borderId="4" xfId="0" applyFont="1" applyFill="1" applyBorder="1" applyAlignment="1">
      <alignment horizontal="left" vertical="center"/>
    </xf>
    <xf numFmtId="0" fontId="21" fillId="7" borderId="11" xfId="0" applyFont="1" applyFill="1" applyBorder="1" applyAlignment="1">
      <alignment vertical="center"/>
    </xf>
    <xf numFmtId="0" fontId="21" fillId="7" borderId="4" xfId="0" applyFont="1" applyFill="1" applyBorder="1" applyAlignment="1">
      <alignment vertical="center"/>
    </xf>
    <xf numFmtId="0" fontId="4" fillId="7" borderId="0" xfId="0" applyFont="1" applyFill="1"/>
    <xf numFmtId="0" fontId="22" fillId="7" borderId="0" xfId="0" applyFont="1" applyFill="1" applyAlignment="1">
      <alignment horizontal="center" vertical="center"/>
    </xf>
    <xf numFmtId="165" fontId="4" fillId="7" borderId="0" xfId="0" applyNumberFormat="1" applyFont="1" applyFill="1" applyAlignment="1">
      <alignment vertical="center"/>
    </xf>
    <xf numFmtId="0" fontId="22" fillId="7" borderId="0" xfId="0" applyFont="1" applyFill="1" applyAlignment="1">
      <alignment vertical="center"/>
    </xf>
    <xf numFmtId="0" fontId="5" fillId="7" borderId="0" xfId="0" applyFont="1" applyFill="1" applyAlignment="1">
      <alignment horizontal="left"/>
    </xf>
    <xf numFmtId="0" fontId="10" fillId="7" borderId="0" xfId="0" applyFont="1" applyFill="1" applyAlignment="1">
      <alignment vertical="center"/>
    </xf>
    <xf numFmtId="0" fontId="22" fillId="7" borderId="6" xfId="0" applyFont="1" applyFill="1" applyBorder="1" applyAlignment="1">
      <alignment horizontal="center" vertical="center"/>
    </xf>
    <xf numFmtId="10" fontId="12" fillId="4" borderId="1" xfId="0" quotePrefix="1" applyNumberFormat="1" applyFont="1" applyFill="1" applyBorder="1" applyAlignment="1">
      <alignment horizontal="right" vertical="center"/>
    </xf>
    <xf numFmtId="0" fontId="27" fillId="7" borderId="0" xfId="0" applyFont="1" applyFill="1" applyAlignment="1">
      <alignment vertical="center"/>
    </xf>
    <xf numFmtId="0" fontId="4" fillId="0" borderId="0" xfId="0" applyFont="1" applyAlignment="1">
      <alignment vertical="top" wrapText="1"/>
    </xf>
    <xf numFmtId="169" fontId="12" fillId="3" borderId="1" xfId="0" quotePrefix="1" applyNumberFormat="1" applyFont="1" applyFill="1" applyBorder="1" applyAlignment="1">
      <alignment horizontal="right" vertical="center"/>
    </xf>
    <xf numFmtId="0" fontId="26" fillId="7" borderId="0" xfId="0" applyFont="1" applyFill="1" applyAlignment="1">
      <alignment vertical="center" wrapText="1"/>
    </xf>
    <xf numFmtId="0" fontId="0" fillId="7" borderId="0" xfId="0" applyFill="1" applyAlignment="1">
      <alignment vertical="center" wrapText="1"/>
    </xf>
    <xf numFmtId="0" fontId="32" fillId="0" borderId="0" xfId="0" applyFont="1"/>
    <xf numFmtId="0" fontId="4" fillId="0" borderId="0" xfId="0" applyFont="1" applyAlignment="1">
      <alignment horizontal="right"/>
    </xf>
    <xf numFmtId="0" fontId="4" fillId="0" borderId="0" xfId="0" applyFont="1" applyAlignment="1">
      <alignment horizontal="right" wrapText="1"/>
    </xf>
    <xf numFmtId="0" fontId="12" fillId="3" borderId="1" xfId="0" applyFont="1" applyFill="1" applyBorder="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21" fillId="7" borderId="0" xfId="0" applyFont="1" applyFill="1" applyAlignment="1">
      <alignment horizontal="left" vertical="center" wrapText="1"/>
    </xf>
    <xf numFmtId="0" fontId="21" fillId="7" borderId="0" xfId="0" applyFont="1" applyFill="1" applyAlignment="1">
      <alignment horizontal="left" vertical="center"/>
    </xf>
    <xf numFmtId="0" fontId="21" fillId="7" borderId="0" xfId="0" applyFont="1" applyFill="1" applyAlignment="1">
      <alignment horizontal="right" vertical="center"/>
    </xf>
    <xf numFmtId="0" fontId="21" fillId="7" borderId="0" xfId="0" applyFont="1" applyFill="1" applyAlignment="1">
      <alignment horizontal="right" vertical="center" wrapText="1"/>
    </xf>
    <xf numFmtId="169" fontId="24" fillId="3" borderId="6" xfId="0" applyNumberFormat="1" applyFont="1" applyFill="1" applyBorder="1" applyAlignment="1">
      <alignment horizontal="left" vertical="center"/>
    </xf>
    <xf numFmtId="0" fontId="21" fillId="7" borderId="6" xfId="0" applyFont="1" applyFill="1" applyBorder="1" applyAlignment="1">
      <alignment horizontal="left" vertical="center"/>
    </xf>
    <xf numFmtId="10" fontId="25" fillId="4" borderId="6" xfId="0" applyNumberFormat="1" applyFont="1" applyFill="1" applyBorder="1" applyAlignment="1">
      <alignment horizontal="left" vertical="center"/>
    </xf>
    <xf numFmtId="0" fontId="21" fillId="7" borderId="11" xfId="0" applyFont="1" applyFill="1" applyBorder="1" applyAlignment="1">
      <alignment horizontal="left" vertical="center"/>
    </xf>
    <xf numFmtId="2" fontId="21" fillId="4" borderId="8" xfId="0" applyNumberFormat="1" applyFont="1" applyFill="1" applyBorder="1" applyAlignment="1">
      <alignment horizontal="center" vertical="center"/>
    </xf>
    <xf numFmtId="0" fontId="21" fillId="0" borderId="8" xfId="0" applyFont="1" applyBorder="1" applyAlignment="1">
      <alignment horizontal="center" vertical="center" wrapText="1"/>
    </xf>
    <xf numFmtId="0" fontId="34" fillId="3" borderId="1" xfId="0" applyFont="1" applyFill="1" applyBorder="1" applyAlignment="1">
      <alignment horizontal="left" vertical="center"/>
    </xf>
    <xf numFmtId="4" fontId="0" fillId="3" borderId="0" xfId="0" applyNumberFormat="1" applyFill="1" applyAlignment="1">
      <alignment vertical="center"/>
    </xf>
    <xf numFmtId="164" fontId="0" fillId="4" borderId="0" xfId="0" applyNumberFormat="1" applyFill="1" applyAlignment="1">
      <alignment vertical="center"/>
    </xf>
    <xf numFmtId="0" fontId="27" fillId="7" borderId="0" xfId="0" applyFont="1" applyFill="1" applyAlignment="1">
      <alignment vertical="top" wrapText="1"/>
    </xf>
    <xf numFmtId="0" fontId="4" fillId="0" borderId="0" xfId="0" applyFont="1" applyAlignment="1">
      <alignment horizontal="left" vertical="center" wrapText="1"/>
    </xf>
    <xf numFmtId="2" fontId="12" fillId="4" borderId="1" xfId="0" quotePrefix="1" applyNumberFormat="1" applyFont="1" applyFill="1" applyBorder="1" applyAlignment="1">
      <alignment horizontal="right" vertical="center"/>
    </xf>
    <xf numFmtId="0" fontId="12" fillId="0" borderId="1" xfId="0" applyFont="1" applyBorder="1"/>
    <xf numFmtId="0" fontId="12" fillId="0" borderId="21" xfId="0" applyFont="1" applyBorder="1" applyAlignment="1">
      <alignment vertical="center"/>
    </xf>
    <xf numFmtId="0" fontId="21" fillId="7" borderId="0" xfId="0" applyFont="1" applyFill="1" applyAlignment="1">
      <alignment vertical="center" wrapText="1"/>
    </xf>
    <xf numFmtId="0" fontId="21" fillId="7" borderId="1" xfId="0" applyFont="1" applyFill="1" applyBorder="1" applyAlignment="1">
      <alignment horizontal="left" vertical="center"/>
    </xf>
    <xf numFmtId="0" fontId="35" fillId="7" borderId="0" xfId="0" applyFont="1" applyFill="1" applyAlignment="1">
      <alignment vertical="center"/>
    </xf>
    <xf numFmtId="0" fontId="35" fillId="7" borderId="0" xfId="0" applyFont="1" applyFill="1" applyAlignment="1">
      <alignment vertical="center" wrapText="1"/>
    </xf>
    <xf numFmtId="0" fontId="25" fillId="4" borderId="26" xfId="0" applyFont="1" applyFill="1" applyBorder="1" applyAlignment="1">
      <alignment horizontal="left" vertical="center"/>
    </xf>
    <xf numFmtId="166" fontId="25" fillId="4" borderId="27" xfId="0" applyNumberFormat="1" applyFont="1" applyFill="1" applyBorder="1" applyAlignment="1">
      <alignment horizontal="left" vertical="center"/>
    </xf>
    <xf numFmtId="0" fontId="21" fillId="3" borderId="29" xfId="0" applyFont="1" applyFill="1" applyBorder="1" applyAlignment="1">
      <alignment horizontal="center" vertical="center"/>
    </xf>
    <xf numFmtId="169" fontId="21" fillId="3" borderId="29" xfId="0" applyNumberFormat="1" applyFont="1" applyFill="1" applyBorder="1" applyAlignment="1">
      <alignment horizontal="center" vertical="center"/>
    </xf>
    <xf numFmtId="2" fontId="21" fillId="4" borderId="29" xfId="0" applyNumberFormat="1" applyFont="1" applyFill="1" applyBorder="1" applyAlignment="1">
      <alignment horizontal="center" vertical="center"/>
    </xf>
    <xf numFmtId="0" fontId="21" fillId="3" borderId="35" xfId="0" applyFont="1" applyFill="1" applyBorder="1" applyAlignment="1">
      <alignment horizontal="center" vertical="center"/>
    </xf>
    <xf numFmtId="169" fontId="21" fillId="3" borderId="35" xfId="0" applyNumberFormat="1" applyFont="1" applyFill="1" applyBorder="1" applyAlignment="1">
      <alignment horizontal="center" vertical="center"/>
    </xf>
    <xf numFmtId="2" fontId="21" fillId="4" borderId="35" xfId="0" applyNumberFormat="1" applyFont="1" applyFill="1" applyBorder="1" applyAlignment="1">
      <alignment horizontal="center" vertical="center"/>
    </xf>
    <xf numFmtId="0" fontId="21" fillId="3" borderId="22" xfId="0" applyFont="1" applyFill="1" applyBorder="1" applyAlignment="1">
      <alignment horizontal="center" vertical="center"/>
    </xf>
    <xf numFmtId="165" fontId="21" fillId="3" borderId="22" xfId="0" applyNumberFormat="1" applyFont="1" applyFill="1" applyBorder="1" applyAlignment="1">
      <alignment horizontal="center" vertical="center"/>
    </xf>
    <xf numFmtId="2" fontId="21" fillId="4" borderId="22" xfId="0" applyNumberFormat="1" applyFont="1" applyFill="1" applyBorder="1" applyAlignment="1">
      <alignment horizontal="center" vertical="center"/>
    </xf>
    <xf numFmtId="0" fontId="10" fillId="0" borderId="0" xfId="0" applyFont="1" applyAlignment="1">
      <alignment horizontal="left" vertical="center" wrapText="1"/>
    </xf>
    <xf numFmtId="0" fontId="8"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xf>
    <xf numFmtId="0" fontId="4" fillId="3" borderId="0" xfId="0" quotePrefix="1" applyFont="1" applyFill="1" applyAlignment="1">
      <alignment vertical="center"/>
    </xf>
    <xf numFmtId="9" fontId="4" fillId="4" borderId="0" xfId="0" applyNumberFormat="1" applyFont="1" applyFill="1" applyAlignment="1">
      <alignment vertical="center"/>
    </xf>
    <xf numFmtId="165" fontId="4" fillId="3" borderId="0" xfId="0" applyNumberFormat="1" applyFont="1" applyFill="1" applyAlignment="1">
      <alignment vertical="center"/>
    </xf>
    <xf numFmtId="0" fontId="4" fillId="4" borderId="0" xfId="0" applyFont="1" applyFill="1" applyAlignment="1">
      <alignment vertical="center"/>
    </xf>
    <xf numFmtId="43" fontId="4" fillId="4" borderId="0" xfId="0" applyNumberFormat="1" applyFont="1" applyFill="1" applyAlignment="1">
      <alignment vertical="center"/>
    </xf>
    <xf numFmtId="0" fontId="4"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right" vertical="center"/>
    </xf>
    <xf numFmtId="43" fontId="3" fillId="4" borderId="0" xfId="0" applyNumberFormat="1" applyFont="1" applyFill="1" applyAlignment="1">
      <alignment vertical="center"/>
    </xf>
    <xf numFmtId="0" fontId="4" fillId="0" borderId="0" xfId="0" applyFont="1" applyAlignment="1">
      <alignment horizontal="right" vertical="center" wrapText="1"/>
    </xf>
    <xf numFmtId="43" fontId="4" fillId="4" borderId="0" xfId="0" applyNumberFormat="1" applyFont="1" applyFill="1" applyAlignment="1">
      <alignment horizontal="right" vertical="center"/>
    </xf>
    <xf numFmtId="43" fontId="3" fillId="4" borderId="0" xfId="0" applyNumberFormat="1" applyFont="1" applyFill="1" applyAlignment="1">
      <alignment horizontal="right" vertical="center"/>
    </xf>
    <xf numFmtId="0" fontId="6" fillId="0" borderId="0" xfId="0" applyFont="1" applyAlignment="1">
      <alignment vertical="center"/>
    </xf>
    <xf numFmtId="0" fontId="24" fillId="4" borderId="1" xfId="0" applyFont="1" applyFill="1" applyBorder="1" applyAlignment="1">
      <alignment horizontal="left" vertical="center" wrapText="1"/>
    </xf>
    <xf numFmtId="165" fontId="21" fillId="3" borderId="35" xfId="0" applyNumberFormat="1" applyFont="1" applyFill="1" applyBorder="1" applyAlignment="1">
      <alignment horizontal="center" vertical="center"/>
    </xf>
    <xf numFmtId="2" fontId="4" fillId="3" borderId="0" xfId="0" applyNumberFormat="1" applyFont="1" applyFill="1" applyAlignment="1">
      <alignment vertical="center"/>
    </xf>
    <xf numFmtId="38" fontId="4" fillId="0" borderId="0" xfId="0" applyNumberFormat="1" applyFont="1" applyAlignment="1">
      <alignment vertical="top" wrapText="1"/>
    </xf>
    <xf numFmtId="167" fontId="20" fillId="0" borderId="0" xfId="1" applyNumberFormat="1" applyFont="1" applyAlignment="1">
      <alignment horizontal="left"/>
    </xf>
    <xf numFmtId="0" fontId="12" fillId="0" borderId="0" xfId="0" applyFont="1" applyAlignment="1">
      <alignment horizontal="left" vertical="center"/>
    </xf>
    <xf numFmtId="168" fontId="12" fillId="6" borderId="1" xfId="0" applyNumberFormat="1" applyFont="1" applyFill="1" applyBorder="1" applyAlignment="1">
      <alignment horizontal="center" vertical="center"/>
    </xf>
    <xf numFmtId="168" fontId="12" fillId="3" borderId="21" xfId="0" applyNumberFormat="1" applyFont="1" applyFill="1" applyBorder="1" applyAlignment="1">
      <alignment horizontal="center" vertical="center"/>
    </xf>
    <xf numFmtId="0" fontId="4" fillId="0" borderId="0" xfId="0" applyFont="1" applyAlignment="1">
      <alignment horizontal="left" vertical="top" wrapText="1"/>
    </xf>
    <xf numFmtId="0" fontId="12" fillId="3" borderId="1" xfId="0" applyFont="1" applyFill="1" applyBorder="1" applyAlignment="1">
      <alignment horizontal="left" vertical="center"/>
    </xf>
    <xf numFmtId="0" fontId="12" fillId="0" borderId="0" xfId="0" applyFont="1" applyAlignment="1">
      <alignment vertical="center"/>
    </xf>
    <xf numFmtId="0" fontId="4" fillId="6" borderId="16"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17" xfId="0" applyFont="1" applyFill="1" applyBorder="1" applyAlignment="1">
      <alignment horizontal="left" vertical="center" wrapText="1"/>
    </xf>
    <xf numFmtId="0" fontId="4" fillId="6" borderId="18"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20" xfId="0" applyFont="1" applyFill="1" applyBorder="1" applyAlignment="1">
      <alignment horizontal="left" vertical="center" wrapText="1"/>
    </xf>
    <xf numFmtId="0" fontId="8" fillId="0" borderId="0" xfId="0" applyFont="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left" vertical="center" wrapText="1"/>
    </xf>
    <xf numFmtId="0" fontId="12" fillId="3" borderId="3" xfId="0" applyFont="1" applyFill="1" applyBorder="1" applyAlignment="1">
      <alignment horizontal="left" vertical="center"/>
    </xf>
    <xf numFmtId="0" fontId="4" fillId="2" borderId="0" xfId="0" applyFont="1" applyFill="1" applyAlignment="1">
      <alignment horizontal="center" vertical="center"/>
    </xf>
    <xf numFmtId="0" fontId="3" fillId="0" borderId="0" xfId="0" applyFont="1" applyAlignment="1">
      <alignment horizontal="left" vertical="center" wrapText="1"/>
    </xf>
    <xf numFmtId="168" fontId="12" fillId="0" borderId="3" xfId="0" applyNumberFormat="1" applyFont="1" applyBorder="1" applyAlignment="1">
      <alignment horizontal="center" vertical="center"/>
    </xf>
    <xf numFmtId="0" fontId="8" fillId="0" borderId="0" xfId="0" applyFont="1" applyAlignment="1">
      <alignment horizontal="left" vertical="center" wrapText="1"/>
    </xf>
    <xf numFmtId="168" fontId="8" fillId="4" borderId="12"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4" fillId="0" borderId="0" xfId="0" applyFont="1" applyAlignment="1">
      <alignment horizontal="right" vertical="center" wrapText="1"/>
    </xf>
    <xf numFmtId="0" fontId="4" fillId="0" borderId="0" xfId="0" applyFont="1" applyAlignment="1">
      <alignment horizontal="right" vertical="center"/>
    </xf>
    <xf numFmtId="0" fontId="4" fillId="3" borderId="0" xfId="0" applyFont="1" applyFill="1" applyAlignment="1">
      <alignment horizontal="left" vertical="center"/>
    </xf>
    <xf numFmtId="2" fontId="4" fillId="3" borderId="0" xfId="0" applyNumberFormat="1" applyFont="1" applyFill="1" applyAlignment="1">
      <alignment horizontal="left" vertical="center" wrapText="1"/>
    </xf>
    <xf numFmtId="0" fontId="24" fillId="3" borderId="0" xfId="0" applyFont="1" applyFill="1" applyAlignment="1">
      <alignment horizontal="left" vertical="center"/>
    </xf>
    <xf numFmtId="0" fontId="22" fillId="0" borderId="9" xfId="0" applyFont="1" applyBorder="1" applyAlignment="1">
      <alignment horizontal="center" vertical="center"/>
    </xf>
    <xf numFmtId="0" fontId="22" fillId="0" borderId="8" xfId="0" applyFont="1" applyBorder="1" applyAlignment="1">
      <alignment horizontal="center" vertical="center"/>
    </xf>
    <xf numFmtId="49" fontId="24" fillId="3" borderId="0" xfId="0" applyNumberFormat="1" applyFont="1" applyFill="1" applyAlignment="1">
      <alignment horizontal="left" vertical="center"/>
    </xf>
    <xf numFmtId="0" fontId="27" fillId="7" borderId="0" xfId="0" applyFont="1" applyFill="1" applyAlignment="1">
      <alignment horizontal="left" vertical="top" wrapText="1"/>
    </xf>
    <xf numFmtId="9" fontId="12" fillId="3" borderId="0" xfId="0" quotePrefix="1" applyNumberFormat="1" applyFont="1" applyFill="1" applyAlignment="1">
      <alignment horizontal="left" vertical="center"/>
    </xf>
    <xf numFmtId="0" fontId="21" fillId="3" borderId="8" xfId="0" applyFont="1" applyFill="1" applyBorder="1" applyAlignment="1">
      <alignment horizontal="center" vertical="center" wrapText="1"/>
    </xf>
    <xf numFmtId="169" fontId="21" fillId="4" borderId="8" xfId="0" applyNumberFormat="1" applyFont="1" applyFill="1" applyBorder="1" applyAlignment="1">
      <alignment horizontal="center" vertical="center" wrapText="1"/>
    </xf>
    <xf numFmtId="0" fontId="21" fillId="3" borderId="22" xfId="0" applyFont="1" applyFill="1" applyBorder="1" applyAlignment="1">
      <alignment horizontal="center" vertical="center" wrapText="1"/>
    </xf>
    <xf numFmtId="2" fontId="21" fillId="4" borderId="8" xfId="0" applyNumberFormat="1" applyFont="1" applyFill="1" applyBorder="1" applyAlignment="1">
      <alignment horizontal="center" vertical="center"/>
    </xf>
    <xf numFmtId="165" fontId="21" fillId="4" borderId="22" xfId="0" applyNumberFormat="1" applyFont="1" applyFill="1" applyBorder="1" applyAlignment="1">
      <alignment horizontal="center" vertical="center"/>
    </xf>
    <xf numFmtId="3" fontId="21" fillId="4" borderId="8" xfId="0" applyNumberFormat="1" applyFont="1" applyFill="1" applyBorder="1" applyAlignment="1">
      <alignment horizontal="center" vertical="center"/>
    </xf>
    <xf numFmtId="3" fontId="21" fillId="3" borderId="22" xfId="0" applyNumberFormat="1" applyFont="1" applyFill="1" applyBorder="1" applyAlignment="1">
      <alignment horizontal="center" vertical="center"/>
    </xf>
    <xf numFmtId="3" fontId="21" fillId="3" borderId="23" xfId="0" applyNumberFormat="1" applyFont="1" applyFill="1" applyBorder="1" applyAlignment="1">
      <alignment horizontal="center" vertical="center"/>
    </xf>
    <xf numFmtId="3" fontId="21" fillId="3" borderId="24" xfId="0" applyNumberFormat="1" applyFont="1" applyFill="1" applyBorder="1" applyAlignment="1">
      <alignment horizontal="center" vertical="center"/>
    </xf>
    <xf numFmtId="169" fontId="21" fillId="4" borderId="22" xfId="0" applyNumberFormat="1" applyFont="1" applyFill="1" applyBorder="1" applyAlignment="1">
      <alignment horizontal="center" vertical="center" wrapText="1"/>
    </xf>
    <xf numFmtId="2" fontId="21" fillId="4" borderId="22" xfId="0" applyNumberFormat="1" applyFont="1" applyFill="1" applyBorder="1" applyAlignment="1">
      <alignment horizontal="center" vertical="center"/>
    </xf>
    <xf numFmtId="165" fontId="21" fillId="4" borderId="30" xfId="0" applyNumberFormat="1" applyFont="1" applyFill="1" applyBorder="1" applyAlignment="1">
      <alignment horizontal="center" vertical="center" wrapText="1"/>
    </xf>
    <xf numFmtId="165" fontId="21" fillId="4" borderId="22" xfId="0" applyNumberFormat="1" applyFont="1" applyFill="1" applyBorder="1" applyAlignment="1">
      <alignment horizontal="center" vertical="center" wrapText="1"/>
    </xf>
    <xf numFmtId="165" fontId="21" fillId="4" borderId="35" xfId="0" applyNumberFormat="1" applyFont="1" applyFill="1" applyBorder="1" applyAlignment="1">
      <alignment horizontal="center" vertical="center" wrapText="1"/>
    </xf>
    <xf numFmtId="3" fontId="21" fillId="4" borderId="29" xfId="0" applyNumberFormat="1" applyFont="1" applyFill="1" applyBorder="1" applyAlignment="1">
      <alignment horizontal="center" vertical="center" wrapText="1"/>
    </xf>
    <xf numFmtId="3" fontId="21" fillId="4" borderId="8" xfId="0" applyNumberFormat="1" applyFont="1" applyFill="1" applyBorder="1" applyAlignment="1">
      <alignment horizontal="center" vertical="center" wrapText="1"/>
    </xf>
    <xf numFmtId="3" fontId="21" fillId="4" borderId="35" xfId="0" applyNumberFormat="1" applyFont="1" applyFill="1" applyBorder="1" applyAlignment="1">
      <alignment horizontal="center" vertical="center" wrapText="1"/>
    </xf>
    <xf numFmtId="3" fontId="21" fillId="4" borderId="22" xfId="0" applyNumberFormat="1" applyFont="1" applyFill="1" applyBorder="1" applyAlignment="1">
      <alignment horizontal="center" vertical="center"/>
    </xf>
    <xf numFmtId="3" fontId="21" fillId="4" borderId="31" xfId="0" applyNumberFormat="1" applyFont="1" applyFill="1" applyBorder="1" applyAlignment="1">
      <alignment horizontal="center" vertical="center" wrapText="1"/>
    </xf>
    <xf numFmtId="3" fontId="21" fillId="4" borderId="33" xfId="0" applyNumberFormat="1" applyFont="1" applyFill="1" applyBorder="1" applyAlignment="1">
      <alignment horizontal="center" vertical="center" wrapText="1"/>
    </xf>
    <xf numFmtId="3" fontId="21" fillId="4" borderId="36" xfId="0" applyNumberFormat="1" applyFont="1" applyFill="1" applyBorder="1" applyAlignment="1">
      <alignment horizontal="center" vertical="center" wrapText="1"/>
    </xf>
    <xf numFmtId="3" fontId="21" fillId="4" borderId="37" xfId="0" applyNumberFormat="1" applyFont="1" applyFill="1" applyBorder="1" applyAlignment="1">
      <alignment horizontal="center" vertical="center" wrapText="1"/>
    </xf>
    <xf numFmtId="3" fontId="21" fillId="4" borderId="38" xfId="0" applyNumberFormat="1" applyFont="1" applyFill="1" applyBorder="1" applyAlignment="1">
      <alignment horizontal="center" vertical="center" wrapText="1"/>
    </xf>
    <xf numFmtId="3" fontId="21" fillId="4" borderId="39" xfId="0" applyNumberFormat="1" applyFont="1" applyFill="1" applyBorder="1" applyAlignment="1">
      <alignment horizontal="center"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2" fontId="21" fillId="4" borderId="29" xfId="0" applyNumberFormat="1" applyFont="1" applyFill="1" applyBorder="1" applyAlignment="1">
      <alignment horizontal="center" vertical="center" wrapText="1"/>
    </xf>
    <xf numFmtId="2" fontId="21" fillId="4" borderId="8" xfId="0" applyNumberFormat="1" applyFont="1" applyFill="1" applyBorder="1" applyAlignment="1">
      <alignment horizontal="center" vertical="center" wrapText="1"/>
    </xf>
    <xf numFmtId="2" fontId="21" fillId="4" borderId="35" xfId="0" applyNumberFormat="1" applyFont="1" applyFill="1" applyBorder="1" applyAlignment="1">
      <alignment horizontal="center" vertical="center" wrapText="1"/>
    </xf>
    <xf numFmtId="0" fontId="31" fillId="8" borderId="0" xfId="0" applyFont="1" applyFill="1" applyAlignment="1">
      <alignment horizontal="left" wrapText="1"/>
    </xf>
    <xf numFmtId="0" fontId="21" fillId="7" borderId="5" xfId="0" applyFont="1" applyFill="1" applyBorder="1" applyAlignment="1">
      <alignment horizontal="left" vertical="center" wrapText="1"/>
    </xf>
    <xf numFmtId="0" fontId="21" fillId="7" borderId="6" xfId="0" applyFont="1" applyFill="1" applyBorder="1" applyAlignment="1">
      <alignment horizontal="left" vertical="center"/>
    </xf>
    <xf numFmtId="0" fontId="4" fillId="7" borderId="2" xfId="0" applyFont="1" applyFill="1" applyBorder="1" applyAlignment="1">
      <alignment horizontal="left" vertical="center" wrapText="1"/>
    </xf>
    <xf numFmtId="0" fontId="21" fillId="7" borderId="25" xfId="0" applyFont="1" applyFill="1" applyBorder="1" applyAlignment="1">
      <alignment horizontal="left" vertical="center"/>
    </xf>
    <xf numFmtId="0" fontId="4" fillId="7" borderId="1" xfId="0" applyFont="1" applyFill="1" applyBorder="1" applyAlignment="1">
      <alignment horizontal="left" vertical="center" wrapText="1"/>
    </xf>
    <xf numFmtId="0" fontId="36" fillId="8" borderId="1" xfId="0" applyFont="1" applyFill="1" applyBorder="1" applyAlignment="1">
      <alignment horizontal="center" vertical="center" wrapText="1"/>
    </xf>
    <xf numFmtId="49" fontId="12" fillId="3" borderId="1" xfId="0" applyNumberFormat="1" applyFont="1" applyFill="1" applyBorder="1" applyAlignment="1">
      <alignment horizontal="left" vertical="center"/>
    </xf>
    <xf numFmtId="0" fontId="13" fillId="0" borderId="0" xfId="0" applyFont="1" applyAlignment="1">
      <alignment horizontal="center" vertical="center"/>
    </xf>
    <xf numFmtId="44" fontId="4" fillId="0" borderId="0" xfId="4" applyFont="1" applyAlignment="1">
      <alignment horizontal="center"/>
    </xf>
    <xf numFmtId="168" fontId="12" fillId="4" borderId="2" xfId="0" applyNumberFormat="1" applyFont="1" applyFill="1" applyBorder="1" applyAlignment="1">
      <alignment horizontal="center" vertical="center"/>
    </xf>
    <xf numFmtId="0" fontId="4" fillId="0" borderId="0" xfId="0" applyFont="1" applyAlignment="1">
      <alignment horizontal="right"/>
    </xf>
    <xf numFmtId="0" fontId="4" fillId="2" borderId="0" xfId="0" applyFont="1" applyFill="1" applyAlignment="1">
      <alignment horizontal="center"/>
    </xf>
    <xf numFmtId="0" fontId="4" fillId="0" borderId="0" xfId="0" applyFont="1" applyAlignment="1">
      <alignment horizontal="right" wrapText="1"/>
    </xf>
    <xf numFmtId="0" fontId="3" fillId="0" borderId="0" xfId="0" applyFont="1" applyAlignment="1">
      <alignment horizontal="left" wrapText="1"/>
    </xf>
    <xf numFmtId="0" fontId="4" fillId="3" borderId="0" xfId="0" applyFont="1" applyFill="1" applyAlignment="1">
      <alignment horizontal="left"/>
    </xf>
    <xf numFmtId="2" fontId="4" fillId="3" borderId="0" xfId="0" applyNumberFormat="1" applyFont="1" applyFill="1" applyAlignment="1">
      <alignment horizontal="left" vertical="top" wrapText="1"/>
    </xf>
    <xf numFmtId="168" fontId="12" fillId="5" borderId="12" xfId="0" applyNumberFormat="1" applyFont="1" applyFill="1" applyBorder="1" applyAlignment="1">
      <alignment horizontal="right" vertical="center"/>
    </xf>
    <xf numFmtId="3" fontId="21" fillId="4" borderId="22" xfId="0" applyNumberFormat="1" applyFont="1" applyFill="1" applyBorder="1" applyAlignment="1">
      <alignment horizontal="center" vertical="center" wrapText="1"/>
    </xf>
    <xf numFmtId="3" fontId="21" fillId="4" borderId="41" xfId="0" applyNumberFormat="1" applyFont="1" applyFill="1" applyBorder="1" applyAlignment="1">
      <alignment horizontal="center" vertical="center" wrapText="1"/>
    </xf>
    <xf numFmtId="0" fontId="21" fillId="0" borderId="40" xfId="0" applyFont="1" applyBorder="1" applyAlignment="1">
      <alignment horizontal="center" vertical="center" wrapText="1"/>
    </xf>
    <xf numFmtId="0" fontId="21" fillId="0" borderId="22" xfId="0" applyFont="1" applyBorder="1" applyAlignment="1">
      <alignment horizontal="center" vertical="center" wrapText="1"/>
    </xf>
    <xf numFmtId="2" fontId="21" fillId="4" borderId="22" xfId="0" applyNumberFormat="1" applyFont="1" applyFill="1" applyBorder="1" applyAlignment="1">
      <alignment horizontal="center" vertical="center" wrapText="1"/>
    </xf>
    <xf numFmtId="0" fontId="37" fillId="3" borderId="0" xfId="0" applyFont="1" applyFill="1" applyAlignment="1">
      <alignment horizontal="left" vertical="center"/>
    </xf>
    <xf numFmtId="0" fontId="38" fillId="3" borderId="0" xfId="0" applyFont="1" applyFill="1" applyAlignment="1">
      <alignment horizontal="left" vertical="center"/>
    </xf>
  </cellXfs>
  <cellStyles count="6">
    <cellStyle name="Comma" xfId="3" builtinId="3"/>
    <cellStyle name="Currency" xfId="4" builtinId="4"/>
    <cellStyle name="Hyperlink 2" xfId="2" xr:uid="{73BC6EA1-B08B-4219-9A2D-2245CFADECB3}"/>
    <cellStyle name="Normal" xfId="0" builtinId="0"/>
    <cellStyle name="Normal 2" xfId="1" xr:uid="{FBDA50F6-2305-4573-9507-84CF7656F166}"/>
    <cellStyle name="Normal 3" xfId="5" xr:uid="{DBB7BC3B-6338-409B-9C66-D99F39943C93}"/>
  </cellStyles>
  <dxfs count="0"/>
  <tableStyles count="0" defaultTableStyle="TableStyleMedium2" defaultPivotStyle="PivotStyleLight16"/>
  <colors>
    <mruColors>
      <color rgb="FFE015EB"/>
      <color rgb="FFFFF2CC"/>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136782</xdr:colOff>
      <xdr:row>9</xdr:row>
      <xdr:rowOff>66431</xdr:rowOff>
    </xdr:from>
    <xdr:ext cx="819150" cy="26238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1C73F85-A39E-4D6C-A9DF-F75C5110472D}"/>
                </a:ext>
              </a:extLst>
            </xdr:cNvPr>
            <xdr:cNvSpPr txBox="1"/>
          </xdr:nvSpPr>
          <xdr:spPr>
            <a:xfrm>
              <a:off x="1155957" y="2085731"/>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n-US" sz="1200" b="0" i="1">
                      <a:latin typeface="Cambria Math" panose="02040503050406030204" pitchFamily="18" charset="0"/>
                    </a:rPr>
                    <m:t>𝑆</m:t>
                  </m:r>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rPr>
                        <m:t>1000</m:t>
                      </m:r>
                    </m:num>
                    <m:den>
                      <m:r>
                        <a:rPr lang="en-US" sz="1200" b="0" i="1">
                          <a:latin typeface="Cambria Math" panose="02040503050406030204" pitchFamily="18" charset="0"/>
                        </a:rPr>
                        <m:t>𝐶𝑁</m:t>
                      </m:r>
                    </m:den>
                  </m:f>
                </m:oMath>
              </a14:m>
              <a:r>
                <a:rPr lang="en-US" sz="1200"/>
                <a:t>-10</a:t>
              </a:r>
            </a:p>
          </xdr:txBody>
        </xdr:sp>
      </mc:Choice>
      <mc:Fallback xmlns="">
        <xdr:sp macro="" textlink="">
          <xdr:nvSpPr>
            <xdr:cNvPr id="2" name="TextBox 1">
              <a:extLst>
                <a:ext uri="{FF2B5EF4-FFF2-40B4-BE49-F238E27FC236}">
                  <a16:creationId xmlns:a16="http://schemas.microsoft.com/office/drawing/2014/main" id="{E1C73F85-A39E-4D6C-A9DF-F75C5110472D}"/>
                </a:ext>
              </a:extLst>
            </xdr:cNvPr>
            <xdr:cNvSpPr txBox="1"/>
          </xdr:nvSpPr>
          <xdr:spPr>
            <a:xfrm>
              <a:off x="1155957" y="2085731"/>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200" b="0" i="0">
                  <a:latin typeface="Cambria Math" panose="02040503050406030204" pitchFamily="18" charset="0"/>
                </a:rPr>
                <a:t>𝑆=1000/𝐶𝑁</a:t>
              </a:r>
              <a:r>
                <a:rPr lang="en-US" sz="1200"/>
                <a:t>-10</a:t>
              </a:r>
            </a:p>
          </xdr:txBody>
        </xdr:sp>
      </mc:Fallback>
    </mc:AlternateContent>
    <xdr:clientData/>
  </xdr:oneCellAnchor>
  <xdr:oneCellAnchor>
    <xdr:from>
      <xdr:col>6</xdr:col>
      <xdr:colOff>116122</xdr:colOff>
      <xdr:row>8</xdr:row>
      <xdr:rowOff>89965</xdr:rowOff>
    </xdr:from>
    <xdr:ext cx="1092670" cy="36368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71CB3419-504C-4828-9D4C-BE9AA8232F1F}"/>
                </a:ext>
              </a:extLst>
            </xdr:cNvPr>
            <xdr:cNvSpPr txBox="1"/>
          </xdr:nvSpPr>
          <xdr:spPr>
            <a:xfrm>
              <a:off x="4611922" y="1937815"/>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m:t>
                    </m:r>
                    <m:f>
                      <m:fPr>
                        <m:ctrlPr>
                          <a:rPr lang="en-US" sz="1100" b="0" i="1">
                            <a:latin typeface="Cambria Math" panose="02040503050406030204" pitchFamily="18" charset="0"/>
                          </a:rPr>
                        </m:ctrlPr>
                      </m:fPr>
                      <m:num>
                        <m:sSup>
                          <m:sSupPr>
                            <m:ctrlPr>
                              <a:rPr lang="en-US" sz="1100" b="0" i="1">
                                <a:latin typeface="Cambria Math" panose="02040503050406030204" pitchFamily="18" charset="0"/>
                              </a:rPr>
                            </m:ctrlPr>
                          </m:sSup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−0.2</m:t>
                                </m:r>
                                <m:r>
                                  <a:rPr lang="en-US" sz="1100" b="0" i="1">
                                    <a:solidFill>
                                      <a:schemeClr val="tx1"/>
                                    </a:solidFill>
                                    <a:effectLst/>
                                    <a:latin typeface="Cambria Math" panose="02040503050406030204" pitchFamily="18" charset="0"/>
                                    <a:ea typeface="+mn-ea"/>
                                    <a:cs typeface="+mn-cs"/>
                                  </a:rPr>
                                  <m:t>𝑆</m:t>
                                </m:r>
                              </m:e>
                            </m:d>
                          </m:e>
                          <m:sup>
                            <m:r>
                              <a:rPr lang="en-US" sz="1100" b="0" i="1">
                                <a:latin typeface="Cambria Math" panose="02040503050406030204" pitchFamily="18" charset="0"/>
                              </a:rPr>
                              <m:t>2</m:t>
                            </m:r>
                          </m:sup>
                        </m:sSup>
                      </m:num>
                      <m:den>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+0.8</m:t>
                            </m:r>
                            <m:r>
                              <a:rPr lang="en-US" sz="1100" b="0" i="1">
                                <a:solidFill>
                                  <a:schemeClr val="tx1"/>
                                </a:solidFill>
                                <a:effectLst/>
                                <a:latin typeface="Cambria Math" panose="02040503050406030204" pitchFamily="18" charset="0"/>
                                <a:ea typeface="+mn-ea"/>
                                <a:cs typeface="+mn-cs"/>
                              </a:rPr>
                              <m:t>𝑆</m:t>
                            </m:r>
                          </m:e>
                        </m:d>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71CB3419-504C-4828-9D4C-BE9AA8232F1F}"/>
                </a:ext>
              </a:extLst>
            </xdr:cNvPr>
            <xdr:cNvSpPr txBox="1"/>
          </xdr:nvSpPr>
          <xdr:spPr>
            <a:xfrm>
              <a:off x="4611922" y="1937815"/>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𝑄_𝐷=</a:t>
              </a:r>
              <a:r>
                <a:rPr lang="en-US" sz="1100" b="0" i="0">
                  <a:solidFill>
                    <a:schemeClr val="tx1"/>
                  </a:solidFill>
                  <a:effectLst/>
                  <a:latin typeface="Cambria Math" panose="02040503050406030204" pitchFamily="18" charset="0"/>
                  <a:ea typeface="+mn-ea"/>
                  <a:cs typeface="+mn-cs"/>
                </a:rPr>
                <a:t>(𝑃−0.2𝑆)^</a:t>
              </a:r>
              <a:r>
                <a:rPr lang="en-US" sz="1100" b="0" i="0">
                  <a:latin typeface="Cambria Math" panose="02040503050406030204" pitchFamily="18" charset="0"/>
                </a:rPr>
                <a:t>2/(</a:t>
              </a:r>
              <a:r>
                <a:rPr lang="en-US" sz="1100" b="0" i="0">
                  <a:solidFill>
                    <a:schemeClr val="tx1"/>
                  </a:solidFill>
                  <a:effectLst/>
                  <a:latin typeface="Cambria Math" panose="02040503050406030204" pitchFamily="18" charset="0"/>
                  <a:ea typeface="+mn-ea"/>
                  <a:cs typeface="+mn-cs"/>
                </a:rPr>
                <a:t>(𝑃+0.8𝑆) )</a:t>
              </a:r>
              <a:endParaRPr lang="en-US" sz="1100"/>
            </a:p>
          </xdr:txBody>
        </xdr:sp>
      </mc:Fallback>
    </mc:AlternateContent>
    <xdr:clientData/>
  </xdr:oneCellAnchor>
  <xdr:oneCellAnchor>
    <xdr:from>
      <xdr:col>11</xdr:col>
      <xdr:colOff>152995</xdr:colOff>
      <xdr:row>8</xdr:row>
      <xdr:rowOff>30954</xdr:rowOff>
    </xdr:from>
    <xdr:ext cx="1149097" cy="54495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CFF4635A-D292-4321-BF85-99DFECFA7CF7}"/>
                </a:ext>
              </a:extLst>
            </xdr:cNvPr>
            <xdr:cNvSpPr txBox="1"/>
          </xdr:nvSpPr>
          <xdr:spPr>
            <a:xfrm>
              <a:off x="8211145" y="1878804"/>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𝑅</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𝐴</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1</m:t>
                            </m:r>
                          </m:num>
                          <m:den>
                            <m:r>
                              <a:rPr lang="en-US" sz="1100" b="0" i="1">
                                <a:latin typeface="Cambria Math" panose="02040503050406030204" pitchFamily="18" charset="0"/>
                              </a:rPr>
                              <m:t>12</m:t>
                            </m:r>
                            <m:f>
                              <m:fPr>
                                <m:ctrlPr>
                                  <a:rPr lang="en-US" sz="1100" b="0" i="1">
                                    <a:latin typeface="Cambria Math" panose="02040503050406030204" pitchFamily="18" charset="0"/>
                                  </a:rPr>
                                </m:ctrlPr>
                              </m:fPr>
                              <m:num>
                                <m:r>
                                  <a:rPr lang="en-US" sz="1100" b="0" i="1">
                                    <a:latin typeface="Cambria Math" panose="02040503050406030204" pitchFamily="18" charset="0"/>
                                  </a:rPr>
                                  <m:t>𝑖𝑛</m:t>
                                </m:r>
                              </m:num>
                              <m:den>
                                <m:r>
                                  <a:rPr lang="en-US" sz="1100" b="0" i="1">
                                    <a:latin typeface="Cambria Math" panose="02040503050406030204" pitchFamily="18" charset="0"/>
                                  </a:rPr>
                                  <m:t>𝑓𝑡</m:t>
                                </m:r>
                              </m:den>
                            </m:f>
                          </m:den>
                        </m:f>
                      </m:e>
                    </m:d>
                  </m:oMath>
                </m:oMathPara>
              </a14:m>
              <a:endParaRPr lang="en-US" sz="1100"/>
            </a:p>
          </xdr:txBody>
        </xdr:sp>
      </mc:Choice>
      <mc:Fallback xmlns="">
        <xdr:sp macro="" textlink="">
          <xdr:nvSpPr>
            <xdr:cNvPr id="4" name="TextBox 3">
              <a:extLst>
                <a:ext uri="{FF2B5EF4-FFF2-40B4-BE49-F238E27FC236}">
                  <a16:creationId xmlns:a16="http://schemas.microsoft.com/office/drawing/2014/main" id="{CFF4635A-D292-4321-BF85-99DFECFA7CF7}"/>
                </a:ext>
              </a:extLst>
            </xdr:cNvPr>
            <xdr:cNvSpPr txBox="1"/>
          </xdr:nvSpPr>
          <xdr:spPr>
            <a:xfrm>
              <a:off x="8211145" y="1878804"/>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𝑉_𝑅=𝑄_𝐷 𝐴(1/(12 𝑖𝑛/𝑓𝑡))</a:t>
              </a:r>
              <a:endParaRPr lang="en-US" sz="1100"/>
            </a:p>
          </xdr:txBody>
        </xdr:sp>
      </mc:Fallback>
    </mc:AlternateContent>
    <xdr:clientData/>
  </xdr:oneCellAnchor>
  <xdr:twoCellAnchor editAs="oneCell">
    <xdr:from>
      <xdr:col>1</xdr:col>
      <xdr:colOff>21166</xdr:colOff>
      <xdr:row>46</xdr:row>
      <xdr:rowOff>22493</xdr:rowOff>
    </xdr:from>
    <xdr:to>
      <xdr:col>10</xdr:col>
      <xdr:colOff>186217</xdr:colOff>
      <xdr:row>87</xdr:row>
      <xdr:rowOff>157888</xdr:rowOff>
    </xdr:to>
    <xdr:pic>
      <xdr:nvPicPr>
        <xdr:cNvPr id="5" name="Picture 4">
          <a:extLst>
            <a:ext uri="{FF2B5EF4-FFF2-40B4-BE49-F238E27FC236}">
              <a16:creationId xmlns:a16="http://schemas.microsoft.com/office/drawing/2014/main" id="{F57C6111-922F-4833-ADA0-148F51695712}"/>
            </a:ext>
          </a:extLst>
        </xdr:cNvPr>
        <xdr:cNvPicPr>
          <a:picLocks noChangeAspect="1"/>
        </xdr:cNvPicPr>
      </xdr:nvPicPr>
      <xdr:blipFill>
        <a:blip xmlns:r="http://schemas.openxmlformats.org/officeDocument/2006/relationships" r:embed="rId1"/>
        <a:stretch>
          <a:fillRect/>
        </a:stretch>
      </xdr:blipFill>
      <xdr:spPr>
        <a:xfrm>
          <a:off x="316441" y="9499868"/>
          <a:ext cx="7232601" cy="7164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21166</xdr:colOff>
      <xdr:row>46</xdr:row>
      <xdr:rowOff>22493</xdr:rowOff>
    </xdr:from>
    <xdr:to>
      <xdr:col>10</xdr:col>
      <xdr:colOff>186217</xdr:colOff>
      <xdr:row>87</xdr:row>
      <xdr:rowOff>157888</xdr:rowOff>
    </xdr:to>
    <xdr:pic>
      <xdr:nvPicPr>
        <xdr:cNvPr id="5" name="Picture 4">
          <a:extLst>
            <a:ext uri="{FF2B5EF4-FFF2-40B4-BE49-F238E27FC236}">
              <a16:creationId xmlns:a16="http://schemas.microsoft.com/office/drawing/2014/main" id="{63EB1E0C-DB59-4146-BB9F-F06516778109}"/>
            </a:ext>
          </a:extLst>
        </xdr:cNvPr>
        <xdr:cNvPicPr>
          <a:picLocks noChangeAspect="1"/>
        </xdr:cNvPicPr>
      </xdr:nvPicPr>
      <xdr:blipFill>
        <a:blip xmlns:r="http://schemas.openxmlformats.org/officeDocument/2006/relationships" r:embed="rId1"/>
        <a:stretch>
          <a:fillRect/>
        </a:stretch>
      </xdr:blipFill>
      <xdr:spPr>
        <a:xfrm>
          <a:off x="316441" y="9842768"/>
          <a:ext cx="7232601" cy="7164845"/>
        </a:xfrm>
        <a:prstGeom prst="rect">
          <a:avLst/>
        </a:prstGeom>
      </xdr:spPr>
    </xdr:pic>
    <xdr:clientData/>
  </xdr:twoCellAnchor>
  <xdr:oneCellAnchor>
    <xdr:from>
      <xdr:col>2</xdr:col>
      <xdr:colOff>136782</xdr:colOff>
      <xdr:row>9</xdr:row>
      <xdr:rowOff>66431</xdr:rowOff>
    </xdr:from>
    <xdr:ext cx="819150" cy="262380"/>
    <mc:AlternateContent xmlns:mc="http://schemas.openxmlformats.org/markup-compatibility/2006" xmlns:a14="http://schemas.microsoft.com/office/drawing/2010/main">
      <mc:Choice Requires="a14">
        <xdr:sp macro="" textlink="">
          <xdr:nvSpPr>
            <xdr:cNvPr id="9" name="TextBox 1">
              <a:extLst>
                <a:ext uri="{FF2B5EF4-FFF2-40B4-BE49-F238E27FC236}">
                  <a16:creationId xmlns:a16="http://schemas.microsoft.com/office/drawing/2014/main" id="{6E08E39C-73B5-47FB-A6CC-C143A62FD174}"/>
                </a:ext>
                <a:ext uri="{147F2762-F138-4A5C-976F-8EAC2B608ADB}">
                  <a16:predDERef xmlns:a16="http://schemas.microsoft.com/office/drawing/2014/main" pred="{63EB1E0C-DB59-4146-BB9F-F06516778109}"/>
                </a:ext>
              </a:extLst>
            </xdr:cNvPr>
            <xdr:cNvSpPr txBox="1"/>
          </xdr:nvSpPr>
          <xdr:spPr>
            <a:xfrm>
              <a:off x="1155957" y="2076206"/>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n-US" sz="1200" b="0" i="1">
                      <a:latin typeface="Cambria Math" panose="02040503050406030204" pitchFamily="18" charset="0"/>
                    </a:rPr>
                    <m:t>𝑆</m:t>
                  </m:r>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rPr>
                        <m:t>1000</m:t>
                      </m:r>
                    </m:num>
                    <m:den>
                      <m:r>
                        <a:rPr lang="en-US" sz="1200" b="0" i="1">
                          <a:latin typeface="Cambria Math" panose="02040503050406030204" pitchFamily="18" charset="0"/>
                        </a:rPr>
                        <m:t>𝐶𝑁</m:t>
                      </m:r>
                    </m:den>
                  </m:f>
                </m:oMath>
              </a14:m>
              <a:r>
                <a:rPr lang="en-US" sz="1200"/>
                <a:t>-10</a:t>
              </a:r>
            </a:p>
          </xdr:txBody>
        </xdr:sp>
      </mc:Choice>
      <mc:Fallback xmlns="">
        <xdr:sp macro="" textlink="">
          <xdr:nvSpPr>
            <xdr:cNvPr id="2" name="TextBox 1">
              <a:extLst>
                <a:ext uri="{FF2B5EF4-FFF2-40B4-BE49-F238E27FC236}">
                  <a16:creationId xmlns:a16="http://schemas.microsoft.com/office/drawing/2014/main" id="{E1C73F85-A39E-4D6C-A9DF-F75C5110472D}"/>
                </a:ext>
              </a:extLst>
            </xdr:cNvPr>
            <xdr:cNvSpPr txBox="1"/>
          </xdr:nvSpPr>
          <xdr:spPr>
            <a:xfrm>
              <a:off x="1155957" y="2085731"/>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200" b="0" i="0">
                  <a:latin typeface="Cambria Math" panose="02040503050406030204" pitchFamily="18" charset="0"/>
                </a:rPr>
                <a:t>𝑆=1000/𝐶𝑁</a:t>
              </a:r>
              <a:r>
                <a:rPr lang="en-US" sz="1200"/>
                <a:t>-10</a:t>
              </a:r>
            </a:p>
          </xdr:txBody>
        </xdr:sp>
      </mc:Fallback>
    </mc:AlternateContent>
    <xdr:clientData/>
  </xdr:oneCellAnchor>
  <xdr:oneCellAnchor>
    <xdr:from>
      <xdr:col>6</xdr:col>
      <xdr:colOff>116122</xdr:colOff>
      <xdr:row>8</xdr:row>
      <xdr:rowOff>89965</xdr:rowOff>
    </xdr:from>
    <xdr:ext cx="1092670" cy="363689"/>
    <mc:AlternateContent xmlns:mc="http://schemas.openxmlformats.org/markup-compatibility/2006" xmlns:a14="http://schemas.microsoft.com/office/drawing/2010/main">
      <mc:Choice Requires="a14">
        <xdr:sp macro="" textlink="">
          <xdr:nvSpPr>
            <xdr:cNvPr id="10" name="TextBox 2">
              <a:extLst>
                <a:ext uri="{FF2B5EF4-FFF2-40B4-BE49-F238E27FC236}">
                  <a16:creationId xmlns:a16="http://schemas.microsoft.com/office/drawing/2014/main" id="{10873D3D-09B7-492C-8A50-BE66C35D5BCB}"/>
                </a:ext>
                <a:ext uri="{147F2762-F138-4A5C-976F-8EAC2B608ADB}">
                  <a16:predDERef xmlns:a16="http://schemas.microsoft.com/office/drawing/2014/main" pred="{6E08E39C-73B5-47FB-A6CC-C143A62FD174}"/>
                </a:ext>
              </a:extLst>
            </xdr:cNvPr>
            <xdr:cNvSpPr txBox="1"/>
          </xdr:nvSpPr>
          <xdr:spPr>
            <a:xfrm>
              <a:off x="4611922" y="1928290"/>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m:t>
                    </m:r>
                    <m:f>
                      <m:fPr>
                        <m:ctrlPr>
                          <a:rPr lang="en-US" sz="1100" b="0" i="1">
                            <a:latin typeface="Cambria Math" panose="02040503050406030204" pitchFamily="18" charset="0"/>
                          </a:rPr>
                        </m:ctrlPr>
                      </m:fPr>
                      <m:num>
                        <m:sSup>
                          <m:sSupPr>
                            <m:ctrlPr>
                              <a:rPr lang="en-US" sz="1100" b="0" i="1">
                                <a:latin typeface="Cambria Math" panose="02040503050406030204" pitchFamily="18" charset="0"/>
                              </a:rPr>
                            </m:ctrlPr>
                          </m:sSup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−0.2</m:t>
                                </m:r>
                                <m:r>
                                  <a:rPr lang="en-US" sz="1100" b="0" i="1">
                                    <a:solidFill>
                                      <a:schemeClr val="tx1"/>
                                    </a:solidFill>
                                    <a:effectLst/>
                                    <a:latin typeface="Cambria Math" panose="02040503050406030204" pitchFamily="18" charset="0"/>
                                    <a:ea typeface="+mn-ea"/>
                                    <a:cs typeface="+mn-cs"/>
                                  </a:rPr>
                                  <m:t>𝑆</m:t>
                                </m:r>
                              </m:e>
                            </m:d>
                          </m:e>
                          <m:sup>
                            <m:r>
                              <a:rPr lang="en-US" sz="1100" b="0" i="1">
                                <a:latin typeface="Cambria Math" panose="02040503050406030204" pitchFamily="18" charset="0"/>
                              </a:rPr>
                              <m:t>2</m:t>
                            </m:r>
                          </m:sup>
                        </m:sSup>
                      </m:num>
                      <m:den>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+0.8</m:t>
                            </m:r>
                            <m:r>
                              <a:rPr lang="en-US" sz="1100" b="0" i="1">
                                <a:solidFill>
                                  <a:schemeClr val="tx1"/>
                                </a:solidFill>
                                <a:effectLst/>
                                <a:latin typeface="Cambria Math" panose="02040503050406030204" pitchFamily="18" charset="0"/>
                                <a:ea typeface="+mn-ea"/>
                                <a:cs typeface="+mn-cs"/>
                              </a:rPr>
                              <m:t>𝑆</m:t>
                            </m:r>
                          </m:e>
                        </m:d>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71CB3419-504C-4828-9D4C-BE9AA8232F1F}"/>
                </a:ext>
              </a:extLst>
            </xdr:cNvPr>
            <xdr:cNvSpPr txBox="1"/>
          </xdr:nvSpPr>
          <xdr:spPr>
            <a:xfrm>
              <a:off x="4611922" y="1937815"/>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𝑄_𝐷=</a:t>
              </a:r>
              <a:r>
                <a:rPr lang="en-US" sz="1100" b="0" i="0">
                  <a:solidFill>
                    <a:schemeClr val="tx1"/>
                  </a:solidFill>
                  <a:effectLst/>
                  <a:latin typeface="Cambria Math" panose="02040503050406030204" pitchFamily="18" charset="0"/>
                  <a:ea typeface="+mn-ea"/>
                  <a:cs typeface="+mn-cs"/>
                </a:rPr>
                <a:t>(𝑃−0.2𝑆)^</a:t>
              </a:r>
              <a:r>
                <a:rPr lang="en-US" sz="1100" b="0" i="0">
                  <a:latin typeface="Cambria Math" panose="02040503050406030204" pitchFamily="18" charset="0"/>
                </a:rPr>
                <a:t>2/(</a:t>
              </a:r>
              <a:r>
                <a:rPr lang="en-US" sz="1100" b="0" i="0">
                  <a:solidFill>
                    <a:schemeClr val="tx1"/>
                  </a:solidFill>
                  <a:effectLst/>
                  <a:latin typeface="Cambria Math" panose="02040503050406030204" pitchFamily="18" charset="0"/>
                  <a:ea typeface="+mn-ea"/>
                  <a:cs typeface="+mn-cs"/>
                </a:rPr>
                <a:t>(𝑃+0.8𝑆) )</a:t>
              </a:r>
              <a:endParaRPr lang="en-US" sz="1100"/>
            </a:p>
          </xdr:txBody>
        </xdr:sp>
      </mc:Fallback>
    </mc:AlternateContent>
    <xdr:clientData/>
  </xdr:oneCellAnchor>
  <xdr:oneCellAnchor>
    <xdr:from>
      <xdr:col>11</xdr:col>
      <xdr:colOff>152995</xdr:colOff>
      <xdr:row>8</xdr:row>
      <xdr:rowOff>30954</xdr:rowOff>
    </xdr:from>
    <xdr:ext cx="1149097" cy="544957"/>
    <mc:AlternateContent xmlns:mc="http://schemas.openxmlformats.org/markup-compatibility/2006" xmlns:a14="http://schemas.microsoft.com/office/drawing/2010/main">
      <mc:Choice Requires="a14">
        <xdr:sp macro="" textlink="">
          <xdr:nvSpPr>
            <xdr:cNvPr id="11" name="TextBox 3">
              <a:extLst>
                <a:ext uri="{FF2B5EF4-FFF2-40B4-BE49-F238E27FC236}">
                  <a16:creationId xmlns:a16="http://schemas.microsoft.com/office/drawing/2014/main" id="{C9CCC415-401D-4F90-8C7B-62E86D6ED1C5}"/>
                </a:ext>
                <a:ext uri="{147F2762-F138-4A5C-976F-8EAC2B608ADB}">
                  <a16:predDERef xmlns:a16="http://schemas.microsoft.com/office/drawing/2014/main" pred="{10873D3D-09B7-492C-8A50-BE66C35D5BCB}"/>
                </a:ext>
              </a:extLst>
            </xdr:cNvPr>
            <xdr:cNvSpPr txBox="1"/>
          </xdr:nvSpPr>
          <xdr:spPr>
            <a:xfrm>
              <a:off x="8211145" y="1869279"/>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𝑅</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𝐴</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1</m:t>
                            </m:r>
                          </m:num>
                          <m:den>
                            <m:r>
                              <a:rPr lang="en-US" sz="1100" b="0" i="1">
                                <a:latin typeface="Cambria Math" panose="02040503050406030204" pitchFamily="18" charset="0"/>
                              </a:rPr>
                              <m:t>12</m:t>
                            </m:r>
                            <m:f>
                              <m:fPr>
                                <m:ctrlPr>
                                  <a:rPr lang="en-US" sz="1100" b="0" i="1">
                                    <a:latin typeface="Cambria Math" panose="02040503050406030204" pitchFamily="18" charset="0"/>
                                  </a:rPr>
                                </m:ctrlPr>
                              </m:fPr>
                              <m:num>
                                <m:r>
                                  <a:rPr lang="en-US" sz="1100" b="0" i="1">
                                    <a:latin typeface="Cambria Math" panose="02040503050406030204" pitchFamily="18" charset="0"/>
                                  </a:rPr>
                                  <m:t>𝑖𝑛</m:t>
                                </m:r>
                              </m:num>
                              <m:den>
                                <m:r>
                                  <a:rPr lang="en-US" sz="1100" b="0" i="1">
                                    <a:latin typeface="Cambria Math" panose="02040503050406030204" pitchFamily="18" charset="0"/>
                                  </a:rPr>
                                  <m:t>𝑓𝑡</m:t>
                                </m:r>
                              </m:den>
                            </m:f>
                          </m:den>
                        </m:f>
                      </m:e>
                    </m:d>
                  </m:oMath>
                </m:oMathPara>
              </a14:m>
              <a:endParaRPr lang="en-US" sz="1100"/>
            </a:p>
          </xdr:txBody>
        </xdr:sp>
      </mc:Choice>
      <mc:Fallback xmlns="">
        <xdr:sp macro="" textlink="">
          <xdr:nvSpPr>
            <xdr:cNvPr id="4" name="TextBox 3">
              <a:extLst>
                <a:ext uri="{FF2B5EF4-FFF2-40B4-BE49-F238E27FC236}">
                  <a16:creationId xmlns:a16="http://schemas.microsoft.com/office/drawing/2014/main" id="{CFF4635A-D292-4321-BF85-99DFECFA7CF7}"/>
                </a:ext>
              </a:extLst>
            </xdr:cNvPr>
            <xdr:cNvSpPr txBox="1"/>
          </xdr:nvSpPr>
          <xdr:spPr>
            <a:xfrm>
              <a:off x="8211145" y="1878804"/>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𝑉_𝑅=𝑄_𝐷 𝐴(1/(12 𝑖𝑛/𝑓𝑡))</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24</xdr:row>
      <xdr:rowOff>0</xdr:rowOff>
    </xdr:from>
    <xdr:to>
      <xdr:col>23</xdr:col>
      <xdr:colOff>152400</xdr:colOff>
      <xdr:row>39</xdr:row>
      <xdr:rowOff>304800</xdr:rowOff>
    </xdr:to>
    <xdr:pic>
      <xdr:nvPicPr>
        <xdr:cNvPr id="2" name="Picture 1">
          <a:extLst>
            <a:ext uri="{FF2B5EF4-FFF2-40B4-BE49-F238E27FC236}">
              <a16:creationId xmlns:a16="http://schemas.microsoft.com/office/drawing/2014/main" id="{02D99868-6CBA-4387-9E04-4A76B2E749CC}"/>
            </a:ext>
          </a:extLst>
        </xdr:cNvPr>
        <xdr:cNvPicPr>
          <a:picLocks noChangeAspect="1"/>
        </xdr:cNvPicPr>
      </xdr:nvPicPr>
      <xdr:blipFill rotWithShape="1">
        <a:blip xmlns:r="http://schemas.openxmlformats.org/officeDocument/2006/relationships" r:embed="rId1"/>
        <a:srcRect b="2744"/>
        <a:stretch>
          <a:fillRect/>
        </a:stretch>
      </xdr:blipFill>
      <xdr:spPr>
        <a:xfrm>
          <a:off x="12839700" y="5372100"/>
          <a:ext cx="6829425" cy="3038475"/>
        </a:xfrm>
        <a:prstGeom prst="rect">
          <a:avLst/>
        </a:prstGeom>
      </xdr:spPr>
    </xdr:pic>
    <xdr:clientData/>
  </xdr:twoCellAnchor>
  <xdr:twoCellAnchor editAs="oneCell">
    <xdr:from>
      <xdr:col>13</xdr:col>
      <xdr:colOff>0</xdr:colOff>
      <xdr:row>47</xdr:row>
      <xdr:rowOff>0</xdr:rowOff>
    </xdr:from>
    <xdr:to>
      <xdr:col>21</xdr:col>
      <xdr:colOff>400050</xdr:colOff>
      <xdr:row>67</xdr:row>
      <xdr:rowOff>152400</xdr:rowOff>
    </xdr:to>
    <xdr:pic>
      <xdr:nvPicPr>
        <xdr:cNvPr id="3" name="Picture 2">
          <a:extLst>
            <a:ext uri="{FF2B5EF4-FFF2-40B4-BE49-F238E27FC236}">
              <a16:creationId xmlns:a16="http://schemas.microsoft.com/office/drawing/2014/main" id="{AEF1F538-9534-4150-B010-81C8A9E78181}"/>
            </a:ext>
            <a:ext uri="{147F2762-F138-4A5C-976F-8EAC2B608ADB}">
              <a16:predDERef xmlns:a16="http://schemas.microsoft.com/office/drawing/2014/main" pred="{02D99868-6CBA-4387-9E04-4A76B2E749CC}"/>
            </a:ext>
          </a:extLst>
        </xdr:cNvPr>
        <xdr:cNvPicPr>
          <a:picLocks noChangeAspect="1"/>
        </xdr:cNvPicPr>
      </xdr:nvPicPr>
      <xdr:blipFill>
        <a:blip xmlns:r="http://schemas.openxmlformats.org/officeDocument/2006/relationships" r:embed="rId2"/>
        <a:stretch>
          <a:fillRect/>
        </a:stretch>
      </xdr:blipFill>
      <xdr:spPr>
        <a:xfrm>
          <a:off x="12839700" y="9610725"/>
          <a:ext cx="5857875" cy="3867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25</xdr:row>
      <xdr:rowOff>0</xdr:rowOff>
    </xdr:from>
    <xdr:to>
      <xdr:col>23</xdr:col>
      <xdr:colOff>152400</xdr:colOff>
      <xdr:row>40</xdr:row>
      <xdr:rowOff>304800</xdr:rowOff>
    </xdr:to>
    <xdr:pic>
      <xdr:nvPicPr>
        <xdr:cNvPr id="2" name="Picture 1">
          <a:extLst>
            <a:ext uri="{FF2B5EF4-FFF2-40B4-BE49-F238E27FC236}">
              <a16:creationId xmlns:a16="http://schemas.microsoft.com/office/drawing/2014/main" id="{9A7E27CA-2B19-4AC3-B637-2786EB37C2E5}"/>
            </a:ext>
          </a:extLst>
        </xdr:cNvPr>
        <xdr:cNvPicPr>
          <a:picLocks noChangeAspect="1"/>
        </xdr:cNvPicPr>
      </xdr:nvPicPr>
      <xdr:blipFill rotWithShape="1">
        <a:blip xmlns:r="http://schemas.openxmlformats.org/officeDocument/2006/relationships" r:embed="rId1"/>
        <a:srcRect b="2744"/>
        <a:stretch>
          <a:fillRect/>
        </a:stretch>
      </xdr:blipFill>
      <xdr:spPr>
        <a:xfrm>
          <a:off x="12839700" y="5172075"/>
          <a:ext cx="6829425" cy="3038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136782</xdr:colOff>
      <xdr:row>9</xdr:row>
      <xdr:rowOff>66431</xdr:rowOff>
    </xdr:from>
    <xdr:ext cx="819150" cy="26238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FDD9245-9095-486C-88AC-1011E89B4E52}"/>
                </a:ext>
              </a:extLst>
            </xdr:cNvPr>
            <xdr:cNvSpPr txBox="1"/>
          </xdr:nvSpPr>
          <xdr:spPr>
            <a:xfrm>
              <a:off x="1155957" y="2076206"/>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n-US" sz="1200" b="0" i="1">
                      <a:latin typeface="Cambria Math" panose="02040503050406030204" pitchFamily="18" charset="0"/>
                    </a:rPr>
                    <m:t>𝑆</m:t>
                  </m:r>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rPr>
                        <m:t>1000</m:t>
                      </m:r>
                    </m:num>
                    <m:den>
                      <m:r>
                        <a:rPr lang="en-US" sz="1200" b="0" i="1">
                          <a:latin typeface="Cambria Math" panose="02040503050406030204" pitchFamily="18" charset="0"/>
                        </a:rPr>
                        <m:t>𝐶𝑁</m:t>
                      </m:r>
                    </m:den>
                  </m:f>
                </m:oMath>
              </a14:m>
              <a:r>
                <a:rPr lang="en-US" sz="1200"/>
                <a:t>-10</a:t>
              </a:r>
            </a:p>
          </xdr:txBody>
        </xdr:sp>
      </mc:Choice>
      <mc:Fallback xmlns="">
        <xdr:sp macro="" textlink="">
          <xdr:nvSpPr>
            <xdr:cNvPr id="2" name="TextBox 1">
              <a:extLst>
                <a:ext uri="{FF2B5EF4-FFF2-40B4-BE49-F238E27FC236}">
                  <a16:creationId xmlns:a16="http://schemas.microsoft.com/office/drawing/2014/main" id="{E1C73F85-A39E-4D6C-A9DF-F75C5110472D}"/>
                </a:ext>
              </a:extLst>
            </xdr:cNvPr>
            <xdr:cNvSpPr txBox="1"/>
          </xdr:nvSpPr>
          <xdr:spPr>
            <a:xfrm>
              <a:off x="1155957" y="2085731"/>
              <a:ext cx="819150" cy="2623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200" b="0" i="0">
                  <a:latin typeface="Cambria Math" panose="02040503050406030204" pitchFamily="18" charset="0"/>
                </a:rPr>
                <a:t>𝑆=1000/𝐶𝑁</a:t>
              </a:r>
              <a:r>
                <a:rPr lang="en-US" sz="1200"/>
                <a:t>-10</a:t>
              </a:r>
            </a:p>
          </xdr:txBody>
        </xdr:sp>
      </mc:Fallback>
    </mc:AlternateContent>
    <xdr:clientData/>
  </xdr:oneCellAnchor>
  <xdr:oneCellAnchor>
    <xdr:from>
      <xdr:col>6</xdr:col>
      <xdr:colOff>116122</xdr:colOff>
      <xdr:row>8</xdr:row>
      <xdr:rowOff>89965</xdr:rowOff>
    </xdr:from>
    <xdr:ext cx="1092670" cy="36368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34557A95-51DB-48C7-8449-9E9B5A9E2285}"/>
                </a:ext>
                <a:ext uri="{147F2762-F138-4A5C-976F-8EAC2B608ADB}">
                  <a16:predDERef xmlns:a16="http://schemas.microsoft.com/office/drawing/2014/main" pred="{8FDD9245-9095-486C-88AC-1011E89B4E52}"/>
                </a:ext>
              </a:extLst>
            </xdr:cNvPr>
            <xdr:cNvSpPr txBox="1"/>
          </xdr:nvSpPr>
          <xdr:spPr>
            <a:xfrm>
              <a:off x="4611922" y="1928290"/>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m:t>
                    </m:r>
                    <m:f>
                      <m:fPr>
                        <m:ctrlPr>
                          <a:rPr lang="en-US" sz="1100" b="0" i="1">
                            <a:latin typeface="Cambria Math" panose="02040503050406030204" pitchFamily="18" charset="0"/>
                          </a:rPr>
                        </m:ctrlPr>
                      </m:fPr>
                      <m:num>
                        <m:sSup>
                          <m:sSupPr>
                            <m:ctrlPr>
                              <a:rPr lang="en-US" sz="1100" b="0" i="1">
                                <a:latin typeface="Cambria Math" panose="02040503050406030204" pitchFamily="18" charset="0"/>
                              </a:rPr>
                            </m:ctrlPr>
                          </m:sSup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−0.2</m:t>
                                </m:r>
                                <m:r>
                                  <a:rPr lang="en-US" sz="1100" b="0" i="1">
                                    <a:solidFill>
                                      <a:schemeClr val="tx1"/>
                                    </a:solidFill>
                                    <a:effectLst/>
                                    <a:latin typeface="Cambria Math" panose="02040503050406030204" pitchFamily="18" charset="0"/>
                                    <a:ea typeface="+mn-ea"/>
                                    <a:cs typeface="+mn-cs"/>
                                  </a:rPr>
                                  <m:t>𝑆</m:t>
                                </m:r>
                              </m:e>
                            </m:d>
                          </m:e>
                          <m:sup>
                            <m:r>
                              <a:rPr lang="en-US" sz="1100" b="0" i="1">
                                <a:latin typeface="Cambria Math" panose="02040503050406030204" pitchFamily="18" charset="0"/>
                              </a:rPr>
                              <m:t>2</m:t>
                            </m:r>
                          </m:sup>
                        </m:sSup>
                      </m:num>
                      <m:den>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𝑃</m:t>
                            </m:r>
                            <m:r>
                              <a:rPr lang="en-US" sz="1100" b="0" i="1">
                                <a:solidFill>
                                  <a:schemeClr val="tx1"/>
                                </a:solidFill>
                                <a:effectLst/>
                                <a:latin typeface="Cambria Math" panose="02040503050406030204" pitchFamily="18" charset="0"/>
                                <a:ea typeface="+mn-ea"/>
                                <a:cs typeface="+mn-cs"/>
                              </a:rPr>
                              <m:t>+0.8</m:t>
                            </m:r>
                            <m:r>
                              <a:rPr lang="en-US" sz="1100" b="0" i="1">
                                <a:solidFill>
                                  <a:schemeClr val="tx1"/>
                                </a:solidFill>
                                <a:effectLst/>
                                <a:latin typeface="Cambria Math" panose="02040503050406030204" pitchFamily="18" charset="0"/>
                                <a:ea typeface="+mn-ea"/>
                                <a:cs typeface="+mn-cs"/>
                              </a:rPr>
                              <m:t>𝑆</m:t>
                            </m:r>
                          </m:e>
                        </m:d>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71CB3419-504C-4828-9D4C-BE9AA8232F1F}"/>
                </a:ext>
              </a:extLst>
            </xdr:cNvPr>
            <xdr:cNvSpPr txBox="1"/>
          </xdr:nvSpPr>
          <xdr:spPr>
            <a:xfrm>
              <a:off x="4611922" y="1937815"/>
              <a:ext cx="1092670" cy="36368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𝑄_𝐷=</a:t>
              </a:r>
              <a:r>
                <a:rPr lang="en-US" sz="1100" b="0" i="0">
                  <a:solidFill>
                    <a:schemeClr val="tx1"/>
                  </a:solidFill>
                  <a:effectLst/>
                  <a:latin typeface="Cambria Math" panose="02040503050406030204" pitchFamily="18" charset="0"/>
                  <a:ea typeface="+mn-ea"/>
                  <a:cs typeface="+mn-cs"/>
                </a:rPr>
                <a:t>(𝑃−0.2𝑆)^</a:t>
              </a:r>
              <a:r>
                <a:rPr lang="en-US" sz="1100" b="0" i="0">
                  <a:latin typeface="Cambria Math" panose="02040503050406030204" pitchFamily="18" charset="0"/>
                </a:rPr>
                <a:t>2/(</a:t>
              </a:r>
              <a:r>
                <a:rPr lang="en-US" sz="1100" b="0" i="0">
                  <a:solidFill>
                    <a:schemeClr val="tx1"/>
                  </a:solidFill>
                  <a:effectLst/>
                  <a:latin typeface="Cambria Math" panose="02040503050406030204" pitchFamily="18" charset="0"/>
                  <a:ea typeface="+mn-ea"/>
                  <a:cs typeface="+mn-cs"/>
                </a:rPr>
                <a:t>(𝑃+0.8𝑆) )</a:t>
              </a:r>
              <a:endParaRPr lang="en-US" sz="1100"/>
            </a:p>
          </xdr:txBody>
        </xdr:sp>
      </mc:Fallback>
    </mc:AlternateContent>
    <xdr:clientData/>
  </xdr:oneCellAnchor>
  <xdr:oneCellAnchor>
    <xdr:from>
      <xdr:col>11</xdr:col>
      <xdr:colOff>152995</xdr:colOff>
      <xdr:row>8</xdr:row>
      <xdr:rowOff>30954</xdr:rowOff>
    </xdr:from>
    <xdr:ext cx="1149097" cy="54495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42168075-0B30-4CD1-B27A-61CB764A6850}"/>
                </a:ext>
                <a:ext uri="{147F2762-F138-4A5C-976F-8EAC2B608ADB}">
                  <a16:predDERef xmlns:a16="http://schemas.microsoft.com/office/drawing/2014/main" pred="{34557A95-51DB-48C7-8449-9E9B5A9E2285}"/>
                </a:ext>
              </a:extLst>
            </xdr:cNvPr>
            <xdr:cNvSpPr txBox="1"/>
          </xdr:nvSpPr>
          <xdr:spPr>
            <a:xfrm>
              <a:off x="8211145" y="1869279"/>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𝑅</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𝑄</m:t>
                        </m:r>
                      </m:e>
                      <m:sub>
                        <m:r>
                          <a:rPr lang="en-US" sz="1100" b="0" i="1">
                            <a:latin typeface="Cambria Math" panose="02040503050406030204" pitchFamily="18" charset="0"/>
                          </a:rPr>
                          <m:t>𝐷</m:t>
                        </m:r>
                      </m:sub>
                    </m:sSub>
                    <m:r>
                      <a:rPr lang="en-US" sz="1100" b="0" i="1">
                        <a:latin typeface="Cambria Math" panose="02040503050406030204" pitchFamily="18" charset="0"/>
                      </a:rPr>
                      <m:t>𝐴</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1</m:t>
                            </m:r>
                          </m:num>
                          <m:den>
                            <m:r>
                              <a:rPr lang="en-US" sz="1100" b="0" i="1">
                                <a:latin typeface="Cambria Math" panose="02040503050406030204" pitchFamily="18" charset="0"/>
                              </a:rPr>
                              <m:t>12</m:t>
                            </m:r>
                            <m:f>
                              <m:fPr>
                                <m:ctrlPr>
                                  <a:rPr lang="en-US" sz="1100" b="0" i="1">
                                    <a:latin typeface="Cambria Math" panose="02040503050406030204" pitchFamily="18" charset="0"/>
                                  </a:rPr>
                                </m:ctrlPr>
                              </m:fPr>
                              <m:num>
                                <m:r>
                                  <a:rPr lang="en-US" sz="1100" b="0" i="1">
                                    <a:latin typeface="Cambria Math" panose="02040503050406030204" pitchFamily="18" charset="0"/>
                                  </a:rPr>
                                  <m:t>𝑖𝑛</m:t>
                                </m:r>
                              </m:num>
                              <m:den>
                                <m:r>
                                  <a:rPr lang="en-US" sz="1100" b="0" i="1">
                                    <a:latin typeface="Cambria Math" panose="02040503050406030204" pitchFamily="18" charset="0"/>
                                  </a:rPr>
                                  <m:t>𝑓𝑡</m:t>
                                </m:r>
                              </m:den>
                            </m:f>
                          </m:den>
                        </m:f>
                      </m:e>
                    </m:d>
                  </m:oMath>
                </m:oMathPara>
              </a14:m>
              <a:endParaRPr lang="en-US" sz="1100"/>
            </a:p>
          </xdr:txBody>
        </xdr:sp>
      </mc:Choice>
      <mc:Fallback xmlns="">
        <xdr:sp macro="" textlink="">
          <xdr:nvSpPr>
            <xdr:cNvPr id="4" name="TextBox 3">
              <a:extLst>
                <a:ext uri="{FF2B5EF4-FFF2-40B4-BE49-F238E27FC236}">
                  <a16:creationId xmlns:a16="http://schemas.microsoft.com/office/drawing/2014/main" id="{CFF4635A-D292-4321-BF85-99DFECFA7CF7}"/>
                </a:ext>
              </a:extLst>
            </xdr:cNvPr>
            <xdr:cNvSpPr txBox="1"/>
          </xdr:nvSpPr>
          <xdr:spPr>
            <a:xfrm>
              <a:off x="8211145" y="1878804"/>
              <a:ext cx="1149097" cy="5449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𝑉_𝑅=𝑄_𝐷 𝐴(1/(12 𝑖𝑛/𝑓𝑡))</a:t>
              </a:r>
              <a:endParaRPr lang="en-US" sz="1100"/>
            </a:p>
          </xdr:txBody>
        </xdr:sp>
      </mc:Fallback>
    </mc:AlternateContent>
    <xdr:clientData/>
  </xdr:oneCellAnchor>
  <xdr:twoCellAnchor editAs="oneCell">
    <xdr:from>
      <xdr:col>1</xdr:col>
      <xdr:colOff>21166</xdr:colOff>
      <xdr:row>48</xdr:row>
      <xdr:rowOff>22493</xdr:rowOff>
    </xdr:from>
    <xdr:to>
      <xdr:col>10</xdr:col>
      <xdr:colOff>186217</xdr:colOff>
      <xdr:row>89</xdr:row>
      <xdr:rowOff>157888</xdr:rowOff>
    </xdr:to>
    <xdr:pic>
      <xdr:nvPicPr>
        <xdr:cNvPr id="5" name="Picture 4">
          <a:extLst>
            <a:ext uri="{FF2B5EF4-FFF2-40B4-BE49-F238E27FC236}">
              <a16:creationId xmlns:a16="http://schemas.microsoft.com/office/drawing/2014/main" id="{E7FE3E4A-3A97-4A5B-AC63-6831912239C6}"/>
            </a:ext>
            <a:ext uri="{147F2762-F138-4A5C-976F-8EAC2B608ADB}">
              <a16:predDERef xmlns:a16="http://schemas.microsoft.com/office/drawing/2014/main" pred="{42168075-0B30-4CD1-B27A-61CB764A6850}"/>
            </a:ext>
          </a:extLst>
        </xdr:cNvPr>
        <xdr:cNvPicPr>
          <a:picLocks noChangeAspect="1"/>
        </xdr:cNvPicPr>
      </xdr:nvPicPr>
      <xdr:blipFill>
        <a:blip xmlns:r="http://schemas.openxmlformats.org/officeDocument/2006/relationships" r:embed="rId1"/>
        <a:stretch>
          <a:fillRect/>
        </a:stretch>
      </xdr:blipFill>
      <xdr:spPr>
        <a:xfrm>
          <a:off x="316441" y="9604643"/>
          <a:ext cx="7232601" cy="71648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62999-888E-41DA-9F8C-DFBA0A4738AE}">
  <sheetPr>
    <tabColor theme="9" tint="0.59999389629810485"/>
    <pageSetUpPr fitToPage="1"/>
  </sheetPr>
  <dimension ref="A1:O144"/>
  <sheetViews>
    <sheetView tabSelected="1"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159" t="s">
        <v>15</v>
      </c>
      <c r="G6" s="159"/>
      <c r="H6" s="159"/>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36</v>
      </c>
      <c r="B16" s="146"/>
      <c r="C16" s="148">
        <v>0</v>
      </c>
      <c r="D16" s="148"/>
      <c r="E16" s="89"/>
      <c r="F16" s="44"/>
      <c r="G16" s="44"/>
      <c r="H16" s="44"/>
      <c r="I16" s="44"/>
      <c r="J16" s="7"/>
      <c r="K16" s="80"/>
      <c r="L16" s="80"/>
    </row>
    <row r="17" spans="1:14" ht="15" customHeight="1" x14ac:dyDescent="0.2">
      <c r="A17" s="160" t="s">
        <v>37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A22" s="54"/>
      <c r="B22" s="54"/>
      <c r="C22" s="54"/>
      <c r="D22" s="54"/>
      <c r="E22" s="54"/>
      <c r="F22" s="54"/>
      <c r="G22" s="54"/>
      <c r="H22" s="54"/>
      <c r="I22" s="54"/>
      <c r="J22" s="54"/>
      <c r="K22" s="123"/>
      <c r="L22" s="123"/>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row r="144" spans="1:12" x14ac:dyDescent="0.2">
      <c r="A144" s="54"/>
      <c r="B144" s="54"/>
      <c r="C144" s="54"/>
      <c r="D144" s="54"/>
      <c r="E144" s="54"/>
      <c r="F144" s="54"/>
      <c r="G144" s="54"/>
      <c r="H144" s="54"/>
      <c r="I144" s="54"/>
      <c r="J144" s="54"/>
      <c r="K144" s="54"/>
      <c r="L144" s="54"/>
    </row>
  </sheetData>
  <mergeCells count="108">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34:K34"/>
    <mergeCell ref="A35:J35"/>
    <mergeCell ref="A36:J36"/>
    <mergeCell ref="A37:J37"/>
    <mergeCell ref="A39:K39"/>
    <mergeCell ref="A40:J40"/>
    <mergeCell ref="B26:C26"/>
    <mergeCell ref="L26:L32"/>
    <mergeCell ref="B27:C27"/>
    <mergeCell ref="B28:C28"/>
    <mergeCell ref="B29:C29"/>
    <mergeCell ref="B30:C30"/>
    <mergeCell ref="A20:B20"/>
    <mergeCell ref="C20:E20"/>
    <mergeCell ref="F20:G20"/>
    <mergeCell ref="H20:I20"/>
    <mergeCell ref="A24:L24"/>
    <mergeCell ref="B25:C25"/>
    <mergeCell ref="A17:B17"/>
    <mergeCell ref="C17:D17"/>
    <mergeCell ref="A18:B18"/>
    <mergeCell ref="E18:F18"/>
    <mergeCell ref="G18:H18"/>
    <mergeCell ref="A19:B19"/>
    <mergeCell ref="C19:D19"/>
    <mergeCell ref="A13:B13"/>
    <mergeCell ref="A14:B14"/>
    <mergeCell ref="A15:B15"/>
    <mergeCell ref="C15:D15"/>
    <mergeCell ref="A16:B16"/>
    <mergeCell ref="C16:D16"/>
    <mergeCell ref="K2:L14"/>
    <mergeCell ref="A5:B5"/>
    <mergeCell ref="C5:I5"/>
    <mergeCell ref="A7:B7"/>
    <mergeCell ref="A8:B8"/>
    <mergeCell ref="A9:B9"/>
    <mergeCell ref="A10:B10"/>
    <mergeCell ref="E10:I11"/>
    <mergeCell ref="A11:B11"/>
    <mergeCell ref="A12:B12"/>
    <mergeCell ref="F6:H6"/>
  </mergeCells>
  <dataValidations count="2">
    <dataValidation allowBlank="1" showInputMessage="1" showErrorMessage="1" sqref="F95:F99 J1 F26:F30 E10 F49:F53 F72:F76 F118:F122" xr:uid="{FAFE4D32-2FB6-4572-9779-10DE16FA7D32}"/>
    <dataValidation type="list" allowBlank="1" showInputMessage="1" showErrorMessage="1" sqref="E95:E99 E118:E122 E26:E30 E72:E76 E49:E53" xr:uid="{78B55479-4969-4091-BC5D-79FD0D054862}">
      <formula1>"' ,above invert,below invert,ponding"</formula1>
    </dataValidation>
  </dataValidations>
  <pageMargins left="0.25" right="0.25" top="0.5" bottom="0.5" header="0.3" footer="0.3"/>
  <pageSetup scale="77" fitToHeight="0" orientation="landscape" verticalDpi="1200"/>
  <headerFooter>
    <oddFooter>&amp;LDate Printed: &amp;D&amp;CDesign DRC Page &amp;P of &amp;N</oddFooter>
  </headerFooter>
  <rowBreaks count="2" manualBreakCount="2">
    <brk id="45" max="11" man="1"/>
    <brk id="91" max="11" man="1"/>
  </rowBreaks>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row r="1" spans="1:1" x14ac:dyDescent="0.2">
      <c r="A1" s="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F798-1537-4ACB-AB0E-97B61226FC04}">
  <sheetPr>
    <pageSetUpPr fitToPage="1"/>
  </sheetPr>
  <dimension ref="A1:O75"/>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t="s">
        <v>117</v>
      </c>
      <c r="D5" s="150"/>
      <c r="E5" s="150"/>
      <c r="F5" s="150"/>
      <c r="G5" s="150"/>
      <c r="H5" s="150"/>
      <c r="I5" s="150"/>
      <c r="J5" s="7"/>
      <c r="K5" s="149"/>
      <c r="L5" s="149"/>
      <c r="N5" s="55" t="s">
        <v>12</v>
      </c>
      <c r="O5" s="55">
        <v>0.41</v>
      </c>
    </row>
    <row r="6" spans="1:15" ht="15" customHeight="1" x14ac:dyDescent="0.2">
      <c r="A6" s="88" t="s">
        <v>13</v>
      </c>
      <c r="B6" s="88"/>
      <c r="C6" s="87" t="s">
        <v>118</v>
      </c>
      <c r="D6" s="88"/>
      <c r="E6" s="88" t="s">
        <v>14</v>
      </c>
      <c r="F6" s="33">
        <v>1</v>
      </c>
      <c r="G6" s="89" t="s">
        <v>74</v>
      </c>
      <c r="H6" s="88"/>
      <c r="I6" s="88"/>
      <c r="J6" s="7"/>
      <c r="K6" s="149"/>
      <c r="L6" s="149"/>
      <c r="N6" s="55" t="s">
        <v>16</v>
      </c>
      <c r="O6" s="55">
        <v>0.38</v>
      </c>
    </row>
    <row r="7" spans="1:15" ht="15" customHeight="1" x14ac:dyDescent="0.2">
      <c r="A7" s="151" t="s">
        <v>17</v>
      </c>
      <c r="B7" s="151"/>
      <c r="C7" s="81">
        <f>(K42+K65)/43560</f>
        <v>0.25482093663911848</v>
      </c>
      <c r="D7" s="89" t="s">
        <v>18</v>
      </c>
      <c r="E7" s="89" t="s">
        <v>19</v>
      </c>
      <c r="F7" s="105">
        <f>IF(ISNUMBER('Example Runoff Volume'!D40),'Example Runoff Volume'!D40, "")</f>
        <v>0.75850000000000006</v>
      </c>
      <c r="G7" s="89" t="s">
        <v>18</v>
      </c>
      <c r="H7" s="89"/>
      <c r="I7" s="89"/>
      <c r="J7" s="7"/>
      <c r="K7" s="149"/>
      <c r="L7" s="149"/>
      <c r="N7" s="55" t="s">
        <v>20</v>
      </c>
      <c r="O7" s="55">
        <v>0.28000000000000003</v>
      </c>
    </row>
    <row r="8" spans="1:15" ht="15" customHeight="1" x14ac:dyDescent="0.2">
      <c r="A8" s="151" t="s">
        <v>21</v>
      </c>
      <c r="B8" s="151"/>
      <c r="C8" s="78">
        <f>IF(AND(ISNUMBER(C7),ISNUMBER(F7)), C7/F7, "")</f>
        <v>0.33595377276086813</v>
      </c>
      <c r="D8" s="89" t="s">
        <v>22</v>
      </c>
      <c r="E8" s="89"/>
      <c r="F8" s="89"/>
      <c r="G8" s="89"/>
      <c r="H8" s="89"/>
      <c r="I8" s="89"/>
      <c r="J8" s="7"/>
      <c r="K8" s="149"/>
      <c r="L8" s="149"/>
      <c r="N8" s="55" t="s">
        <v>23</v>
      </c>
      <c r="O8" s="55">
        <v>0.28000000000000003</v>
      </c>
    </row>
    <row r="9" spans="1:15" ht="15" customHeight="1" x14ac:dyDescent="0.2">
      <c r="A9" s="146" t="s">
        <v>24</v>
      </c>
      <c r="B9" s="146"/>
      <c r="C9" s="34">
        <f>SUMIF(J26:J437,"Subtotal Constructed Volume (gallons)",K26:K437)</f>
        <v>106669.78666666667</v>
      </c>
      <c r="D9" s="35" t="s">
        <v>25</v>
      </c>
      <c r="E9" s="36" t="s">
        <v>26</v>
      </c>
      <c r="F9" s="37"/>
      <c r="G9" s="37"/>
      <c r="H9" s="37"/>
      <c r="I9" s="38"/>
      <c r="J9" s="7"/>
      <c r="K9" s="149"/>
      <c r="L9" s="149"/>
      <c r="N9" s="55" t="s">
        <v>27</v>
      </c>
      <c r="O9" s="55">
        <v>0.25</v>
      </c>
    </row>
    <row r="10" spans="1:15" ht="15" customHeight="1" x14ac:dyDescent="0.2">
      <c r="A10" s="146" t="s">
        <v>28</v>
      </c>
      <c r="B10" s="146"/>
      <c r="C10" s="34">
        <f>SUMIF(J26:J437,"Infiltration Volume (gallons)",K26:K437)</f>
        <v>137669.40000000002</v>
      </c>
      <c r="D10" s="35" t="s">
        <v>25</v>
      </c>
      <c r="E10" s="152" t="str">
        <f>IF(ISNUMBER('Example Runoff Volume'!N40),
     IF(C11=0,"To be determined",
     IF(C11&lt;'Example Runoff Volume'!N40,"WARNING! DRC must meet the minimum required runoff volume",
     IF(C11&gt;'Example Runoff Volume'!O40,"DRC maximum runoff volume has been reached; MWRD contribution will be capped","DRC is between the minimum and maximum runoff volume"))),"Please fill in Design Runoff Volume tab")</f>
        <v>DRC maximum runoff volume has been reached; MWRD contribution will be capped</v>
      </c>
      <c r="F10" s="153"/>
      <c r="G10" s="153"/>
      <c r="H10" s="153"/>
      <c r="I10" s="154"/>
      <c r="J10" s="7"/>
      <c r="K10" s="149"/>
      <c r="L10" s="149"/>
    </row>
    <row r="11" spans="1:15" ht="15" customHeight="1" x14ac:dyDescent="0.2">
      <c r="A11" s="158" t="s">
        <v>29</v>
      </c>
      <c r="B11" s="158"/>
      <c r="C11" s="39">
        <f>SUM(C9:C10)</f>
        <v>244339.1866666667</v>
      </c>
      <c r="D11" s="40" t="s">
        <v>25</v>
      </c>
      <c r="E11" s="155"/>
      <c r="F11" s="156"/>
      <c r="G11" s="156"/>
      <c r="H11" s="156"/>
      <c r="I11" s="157"/>
      <c r="J11" s="7"/>
      <c r="K11" s="149"/>
      <c r="L11" s="149"/>
    </row>
    <row r="12" spans="1:15" ht="15" customHeight="1" x14ac:dyDescent="0.2">
      <c r="A12" s="158" t="s">
        <v>30</v>
      </c>
      <c r="B12" s="158"/>
      <c r="C12" s="39">
        <f>IF(C11&gt;'Example Runoff Volume'!O40,'Example Runoff Volume'!O40,C11)</f>
        <v>158018.98139692078</v>
      </c>
      <c r="D12" s="41" t="s">
        <v>25</v>
      </c>
      <c r="E12" s="89"/>
      <c r="F12" s="89"/>
      <c r="G12" s="89"/>
      <c r="H12" s="89"/>
      <c r="I12" s="89"/>
      <c r="J12" s="7"/>
      <c r="K12" s="149"/>
      <c r="L12" s="149"/>
      <c r="N12" s="13"/>
      <c r="O12" s="13"/>
    </row>
    <row r="13" spans="1:15" ht="15" customHeight="1" x14ac:dyDescent="0.2">
      <c r="A13" s="146" t="s">
        <v>31</v>
      </c>
      <c r="B13" s="146"/>
      <c r="C13" s="34">
        <f>C12-C9</f>
        <v>51349.194730254108</v>
      </c>
      <c r="D13" s="89"/>
      <c r="E13" s="89"/>
      <c r="F13" s="89"/>
      <c r="G13" s="89"/>
      <c r="H13" s="89"/>
      <c r="I13" s="89"/>
      <c r="J13" s="7"/>
      <c r="K13" s="149"/>
      <c r="L13" s="149"/>
    </row>
    <row r="14" spans="1:15" ht="15" customHeight="1" x14ac:dyDescent="0.2">
      <c r="A14" s="146" t="s">
        <v>32</v>
      </c>
      <c r="B14" s="146"/>
      <c r="C14" s="42">
        <v>4</v>
      </c>
      <c r="D14" s="43" t="s">
        <v>33</v>
      </c>
      <c r="E14" s="89"/>
      <c r="F14" s="42">
        <v>1</v>
      </c>
      <c r="G14" s="43" t="s">
        <v>34</v>
      </c>
      <c r="H14" s="89"/>
      <c r="I14" s="89"/>
      <c r="J14" s="7"/>
      <c r="K14" s="149"/>
      <c r="L14" s="149"/>
    </row>
    <row r="15" spans="1:15" ht="15" customHeight="1" x14ac:dyDescent="0.2">
      <c r="A15" s="146" t="s">
        <v>35</v>
      </c>
      <c r="B15" s="146"/>
      <c r="C15" s="147">
        <f>C9*C14+C13*F14</f>
        <v>478028.34139692079</v>
      </c>
      <c r="D15" s="147"/>
      <c r="E15" s="89"/>
      <c r="F15" s="44"/>
      <c r="G15" s="44"/>
      <c r="H15" s="44"/>
      <c r="I15" s="44"/>
      <c r="J15" s="7"/>
      <c r="K15" s="80"/>
      <c r="L15" s="80"/>
    </row>
    <row r="16" spans="1:15" ht="15" customHeight="1" x14ac:dyDescent="0.2">
      <c r="A16" s="146" t="s">
        <v>36</v>
      </c>
      <c r="B16" s="146"/>
      <c r="C16" s="148">
        <v>2500000</v>
      </c>
      <c r="D16" s="148"/>
      <c r="E16" s="89"/>
      <c r="F16" s="44"/>
      <c r="G16" s="44"/>
      <c r="H16" s="44"/>
      <c r="I16" s="44"/>
      <c r="J16" s="7"/>
      <c r="K16" s="80"/>
      <c r="L16" s="80"/>
    </row>
    <row r="17" spans="1:14" ht="15" customHeight="1" x14ac:dyDescent="0.2">
      <c r="A17" s="160" t="s">
        <v>37</v>
      </c>
      <c r="B17" s="160"/>
      <c r="C17" s="148">
        <v>1000000</v>
      </c>
      <c r="D17" s="148"/>
      <c r="E17" s="89"/>
      <c r="F17" s="44"/>
      <c r="G17" s="44"/>
      <c r="H17" s="44"/>
      <c r="I17" s="44"/>
      <c r="J17" s="7"/>
      <c r="K17" s="80"/>
      <c r="L17" s="80"/>
    </row>
    <row r="18" spans="1:14" ht="15" customHeight="1" x14ac:dyDescent="0.2">
      <c r="A18" s="160" t="s">
        <v>38</v>
      </c>
      <c r="B18" s="160"/>
      <c r="C18" s="45">
        <v>0.5</v>
      </c>
      <c r="D18" s="89" t="s">
        <v>22</v>
      </c>
      <c r="E18" s="146" t="s">
        <v>39</v>
      </c>
      <c r="F18" s="146"/>
      <c r="G18" s="164">
        <v>500000</v>
      </c>
      <c r="H18" s="164"/>
      <c r="I18" s="89" t="s">
        <v>22</v>
      </c>
      <c r="J18" s="7"/>
      <c r="K18" s="80"/>
      <c r="L18" s="80"/>
    </row>
    <row r="19" spans="1:14" ht="30" customHeight="1" x14ac:dyDescent="0.2">
      <c r="A19" s="165" t="s">
        <v>41</v>
      </c>
      <c r="B19" s="165"/>
      <c r="C19" s="166">
        <f>MIN(C15,C17*C18,G18)</f>
        <v>478028.34139692079</v>
      </c>
      <c r="D19" s="167"/>
      <c r="E19" s="89"/>
      <c r="F19" s="89"/>
      <c r="G19" s="89"/>
      <c r="H19" s="89"/>
      <c r="I19" s="89"/>
      <c r="J19" s="7"/>
      <c r="K19" s="8"/>
      <c r="L19" s="8"/>
    </row>
    <row r="20" spans="1:14" ht="30" customHeight="1" x14ac:dyDescent="0.2">
      <c r="A20" s="160" t="s">
        <v>42</v>
      </c>
      <c r="B20" s="160"/>
      <c r="C20" s="150" t="s">
        <v>119</v>
      </c>
      <c r="D20" s="150"/>
      <c r="E20" s="150"/>
      <c r="F20" s="160" t="s">
        <v>43</v>
      </c>
      <c r="G20" s="160"/>
      <c r="H20" s="161">
        <v>123.456789</v>
      </c>
      <c r="I20" s="161"/>
      <c r="J20" s="7"/>
      <c r="K20" s="8"/>
      <c r="L20" s="8"/>
    </row>
    <row r="21" spans="1:14" ht="13.5" customHeight="1" x14ac:dyDescent="0.2">
      <c r="K21" s="8"/>
      <c r="L21" s="8"/>
    </row>
    <row r="22" spans="1:14" x14ac:dyDescent="0.2">
      <c r="K22" s="8"/>
      <c r="L22" s="8"/>
    </row>
    <row r="23" spans="1:14" ht="15" x14ac:dyDescent="0.2">
      <c r="A23" s="124" t="s">
        <v>120</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t="s">
        <v>121</v>
      </c>
      <c r="C26" s="170"/>
      <c r="D26" s="28">
        <v>0.28000000000000003</v>
      </c>
      <c r="E26" s="128" t="s">
        <v>122</v>
      </c>
      <c r="F26" s="129" cm="1">
        <f t="array" ref="F26">_xlfn.IFS(E26="above invert",0.5,E26="below invert",1,E26="ponding",1,E26=" ",0)</f>
        <v>1</v>
      </c>
      <c r="G26" s="130">
        <f>2/12</f>
        <v>0.16666666666666666</v>
      </c>
      <c r="H26" s="28">
        <v>800</v>
      </c>
      <c r="I26" s="28">
        <v>4</v>
      </c>
      <c r="J26" s="131">
        <f>IF(AND(ISNUMBER(H26),ISNUMBER(I26)), H26*I26, "")</f>
        <v>3200</v>
      </c>
      <c r="K26" s="132">
        <f>IF(AND(ISNUMBER(D26),ISNUMBER(F26),ISNUMBER(G26),ISNUMBER(J26)), D26*G26*J26*F26, "")</f>
        <v>149.33333333333334</v>
      </c>
      <c r="L26" s="171"/>
    </row>
    <row r="27" spans="1:14" x14ac:dyDescent="0.2">
      <c r="A27" s="127">
        <v>2</v>
      </c>
      <c r="B27" s="170" t="s">
        <v>123</v>
      </c>
      <c r="C27" s="170"/>
      <c r="D27" s="28">
        <v>0.38</v>
      </c>
      <c r="E27" s="128" t="s">
        <v>122</v>
      </c>
      <c r="F27" s="129" cm="1">
        <f t="array" ref="F27">_xlfn.IFS(E27="above invert",0.5,E27="below invert",1,E27="ponding",1,E27=" ",0)</f>
        <v>1</v>
      </c>
      <c r="G27" s="130">
        <f>4/12</f>
        <v>0.33333333333333331</v>
      </c>
      <c r="H27" s="28">
        <v>800</v>
      </c>
      <c r="I27" s="28">
        <v>4</v>
      </c>
      <c r="J27" s="131">
        <f t="shared" ref="J27:J30" si="0">IF(AND(ISNUMBER(H27),ISNUMBER(I27)), H27*I27, "")</f>
        <v>3200</v>
      </c>
      <c r="K27" s="132">
        <f t="shared" ref="K27:K30" si="1">IF(AND(ISNUMBER(D27),ISNUMBER(F27),ISNUMBER(G27),ISNUMBER(J27)), D27*G27*J27*F27, "")</f>
        <v>405.33333333333326</v>
      </c>
      <c r="L27" s="171"/>
    </row>
    <row r="28" spans="1:14" x14ac:dyDescent="0.2">
      <c r="A28" s="127">
        <v>3</v>
      </c>
      <c r="B28" s="170" t="s">
        <v>124</v>
      </c>
      <c r="C28" s="170"/>
      <c r="D28" s="28">
        <v>0.38</v>
      </c>
      <c r="E28" s="128" t="s">
        <v>122</v>
      </c>
      <c r="F28" s="129" cm="1">
        <f t="array" ref="F28">_xlfn.IFS(E28="above invert",0.5,E28="below invert",1,E28="ponding",1,E28=" ",0)</f>
        <v>1</v>
      </c>
      <c r="G28" s="130">
        <f>4/12</f>
        <v>0.33333333333333331</v>
      </c>
      <c r="H28" s="28">
        <v>800</v>
      </c>
      <c r="I28" s="28">
        <v>12</v>
      </c>
      <c r="J28" s="131">
        <f t="shared" si="0"/>
        <v>9600</v>
      </c>
      <c r="K28" s="132">
        <f t="shared" si="1"/>
        <v>1215.9999999999998</v>
      </c>
      <c r="L28" s="171"/>
    </row>
    <row r="29" spans="1:14" x14ac:dyDescent="0.2">
      <c r="A29" s="127">
        <v>4</v>
      </c>
      <c r="B29" s="170" t="s">
        <v>125</v>
      </c>
      <c r="C29" s="170"/>
      <c r="D29" s="28">
        <v>0.41</v>
      </c>
      <c r="E29" s="128" t="s">
        <v>122</v>
      </c>
      <c r="F29" s="129" cm="1">
        <f t="array" ref="F29">_xlfn.IFS(E29="above invert",0.5,E29="below invert",1,E29="ponding",1,E29=" ",0)</f>
        <v>1</v>
      </c>
      <c r="G29" s="130">
        <f>30/12</f>
        <v>2.5</v>
      </c>
      <c r="H29" s="28">
        <v>800</v>
      </c>
      <c r="I29" s="28">
        <v>12</v>
      </c>
      <c r="J29" s="131">
        <f t="shared" si="0"/>
        <v>9600</v>
      </c>
      <c r="K29" s="132">
        <f t="shared" si="1"/>
        <v>9840</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11610.666666666666</v>
      </c>
      <c r="L31" s="171"/>
    </row>
    <row r="32" spans="1:14" x14ac:dyDescent="0.2">
      <c r="A32" s="54"/>
      <c r="B32" s="54"/>
      <c r="C32" s="134"/>
      <c r="D32" s="134"/>
      <c r="E32" s="134"/>
      <c r="F32" s="134"/>
      <c r="G32" s="134"/>
      <c r="H32" s="134"/>
      <c r="I32" s="134"/>
      <c r="J32" s="135" t="s">
        <v>59</v>
      </c>
      <c r="K32" s="136">
        <f>K31*7.48</f>
        <v>86847.786666666667</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ht="12.75" customHeight="1" x14ac:dyDescent="0.2">
      <c r="A35" s="168" t="s">
        <v>61</v>
      </c>
      <c r="B35" s="168"/>
      <c r="C35" s="168"/>
      <c r="D35" s="168"/>
      <c r="E35" s="168"/>
      <c r="F35" s="168"/>
      <c r="G35" s="168"/>
      <c r="H35" s="168"/>
      <c r="I35" s="168"/>
      <c r="J35" s="168"/>
      <c r="K35" s="27">
        <v>10</v>
      </c>
      <c r="L35" s="28" t="s">
        <v>126</v>
      </c>
    </row>
    <row r="36" spans="1:14" x14ac:dyDescent="0.2">
      <c r="A36" s="169" t="s">
        <v>62</v>
      </c>
      <c r="B36" s="169"/>
      <c r="C36" s="169"/>
      <c r="D36" s="169"/>
      <c r="E36" s="169"/>
      <c r="F36" s="169"/>
      <c r="G36" s="169"/>
      <c r="H36" s="169"/>
      <c r="I36" s="169"/>
      <c r="J36" s="169"/>
      <c r="K36" s="27">
        <v>6</v>
      </c>
      <c r="L36" s="28" t="s">
        <v>127</v>
      </c>
    </row>
    <row r="37" spans="1:14" ht="25.5" customHeight="1" x14ac:dyDescent="0.2">
      <c r="A37" s="168" t="s">
        <v>63</v>
      </c>
      <c r="B37" s="168"/>
      <c r="C37" s="168"/>
      <c r="D37" s="168"/>
      <c r="E37" s="168"/>
      <c r="F37" s="168"/>
      <c r="G37" s="168"/>
      <c r="H37" s="168"/>
      <c r="I37" s="168"/>
      <c r="J37" s="168"/>
      <c r="K37" s="29">
        <f>K35-K36</f>
        <v>4</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v>5.3</v>
      </c>
      <c r="L40" s="28" t="s">
        <v>127</v>
      </c>
    </row>
    <row r="41" spans="1:14" x14ac:dyDescent="0.2">
      <c r="A41" s="137"/>
      <c r="B41" s="137"/>
      <c r="C41" s="137"/>
      <c r="D41" s="137"/>
      <c r="E41" s="137"/>
      <c r="F41" s="137"/>
      <c r="G41" s="137"/>
      <c r="H41" s="137"/>
      <c r="I41" s="137"/>
      <c r="J41" s="133" t="s">
        <v>66</v>
      </c>
      <c r="K41" s="138">
        <f>IF(K40&gt;3.6,3.6,K40)</f>
        <v>3.6</v>
      </c>
      <c r="L41" s="28"/>
    </row>
    <row r="42" spans="1:14" x14ac:dyDescent="0.2">
      <c r="A42" s="169" t="s">
        <v>67</v>
      </c>
      <c r="B42" s="169"/>
      <c r="C42" s="169"/>
      <c r="D42" s="169"/>
      <c r="E42" s="169"/>
      <c r="F42" s="169"/>
      <c r="G42" s="169"/>
      <c r="H42" s="169"/>
      <c r="I42" s="169"/>
      <c r="J42" s="169" t="s">
        <v>67</v>
      </c>
      <c r="K42" s="27">
        <f>J28</f>
        <v>9600</v>
      </c>
      <c r="L42" s="28" t="s">
        <v>128</v>
      </c>
    </row>
    <row r="43" spans="1:14" x14ac:dyDescent="0.2">
      <c r="A43" s="169" t="s">
        <v>68</v>
      </c>
      <c r="B43" s="169"/>
      <c r="C43" s="169"/>
      <c r="D43" s="169"/>
      <c r="E43" s="169"/>
      <c r="F43" s="169"/>
      <c r="G43" s="169"/>
      <c r="H43" s="169"/>
      <c r="I43" s="169"/>
      <c r="J43" s="169"/>
      <c r="K43" s="138">
        <f>K41*K42*6/12</f>
        <v>17280</v>
      </c>
      <c r="L43" s="28"/>
    </row>
    <row r="44" spans="1:14" ht="13.5" customHeight="1" x14ac:dyDescent="0.2">
      <c r="A44" s="137"/>
      <c r="B44" s="133"/>
      <c r="C44" s="133"/>
      <c r="D44" s="133"/>
      <c r="E44" s="133"/>
      <c r="F44" s="133"/>
      <c r="G44" s="133"/>
      <c r="H44" s="133"/>
      <c r="I44" s="133"/>
      <c r="J44" s="135" t="s">
        <v>69</v>
      </c>
      <c r="K44" s="139">
        <f>K43*7.48</f>
        <v>129254.40000000001</v>
      </c>
      <c r="L44" s="28"/>
    </row>
    <row r="45" spans="1:14" x14ac:dyDescent="0.2">
      <c r="A45" s="54"/>
      <c r="B45" s="54"/>
      <c r="C45" s="54"/>
      <c r="D45" s="54"/>
      <c r="E45" s="54"/>
      <c r="F45" s="54"/>
      <c r="G45" s="54"/>
      <c r="H45" s="54"/>
      <c r="I45" s="54"/>
      <c r="J45" s="54"/>
      <c r="K45" s="54"/>
      <c r="L45" s="54"/>
    </row>
    <row r="46" spans="1:14" ht="15.75" x14ac:dyDescent="0.2">
      <c r="A46" s="124" t="s">
        <v>129</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t="s">
        <v>130</v>
      </c>
      <c r="C49" s="170"/>
      <c r="D49" s="143">
        <v>1</v>
      </c>
      <c r="E49" s="128" t="s">
        <v>130</v>
      </c>
      <c r="F49" s="129" cm="1">
        <f t="array" ref="F49">_xlfn.IFS(E49="above invert",0.5,E49="below invert",1,E49="ponding",1,E49=" ",0)</f>
        <v>1</v>
      </c>
      <c r="G49" s="130">
        <f>12/12</f>
        <v>1</v>
      </c>
      <c r="H49" s="28">
        <v>50</v>
      </c>
      <c r="I49" s="28">
        <f>AVERAGE(40,30)</f>
        <v>35</v>
      </c>
      <c r="J49" s="131">
        <f>IF(AND(ISNUMBER(H49),ISNUMBER(I49)), H49*I49, "")</f>
        <v>1750</v>
      </c>
      <c r="K49" s="132">
        <f>IF(AND(ISNUMBER(D49),ISNUMBER(F49),ISNUMBER(G49),ISNUMBER(J49)), D49*G49*J49*F49, "")</f>
        <v>1750</v>
      </c>
      <c r="L49" s="171" t="s">
        <v>131</v>
      </c>
    </row>
    <row r="50" spans="1:12" x14ac:dyDescent="0.2">
      <c r="A50" s="127">
        <v>2</v>
      </c>
      <c r="B50" s="170" t="s">
        <v>132</v>
      </c>
      <c r="C50" s="170"/>
      <c r="D50" s="28">
        <v>0.25</v>
      </c>
      <c r="E50" s="128" t="s">
        <v>133</v>
      </c>
      <c r="F50" s="129" cm="1">
        <f t="array" ref="F50">_xlfn.IFS(E50="above invert",0.5,E50="below invert",1,E50="ponding",1,E50=" ",0)</f>
        <v>0.5</v>
      </c>
      <c r="G50" s="130">
        <f>12/12</f>
        <v>1</v>
      </c>
      <c r="H50" s="28">
        <v>50</v>
      </c>
      <c r="I50" s="28">
        <v>30</v>
      </c>
      <c r="J50" s="131">
        <f t="shared" ref="J50:J53" si="2">IF(AND(ISNUMBER(H50),ISNUMBER(I50)), H50*I50, "")</f>
        <v>1500</v>
      </c>
      <c r="K50" s="132">
        <f t="shared" ref="K50:K53" si="3">IF(AND(ISNUMBER(D50),ISNUMBER(F50),ISNUMBER(G50),ISNUMBER(J50)), D50*G50*J50*F50, "")</f>
        <v>187.5</v>
      </c>
      <c r="L50" s="171"/>
    </row>
    <row r="51" spans="1:12" x14ac:dyDescent="0.2">
      <c r="A51" s="127">
        <v>3</v>
      </c>
      <c r="B51" s="170" t="s">
        <v>134</v>
      </c>
      <c r="C51" s="170"/>
      <c r="D51" s="28">
        <v>0.38</v>
      </c>
      <c r="E51" s="128" t="s">
        <v>133</v>
      </c>
      <c r="F51" s="129" cm="1">
        <f t="array" ref="F51">_xlfn.IFS(E51="above invert",0.5,E51="below invert",1,E51="ponding",1,E51=" ",0)</f>
        <v>0.5</v>
      </c>
      <c r="G51" s="130">
        <f>6/12</f>
        <v>0.5</v>
      </c>
      <c r="H51" s="28">
        <v>50</v>
      </c>
      <c r="I51" s="28">
        <v>30</v>
      </c>
      <c r="J51" s="131">
        <f t="shared" si="2"/>
        <v>1500</v>
      </c>
      <c r="K51" s="132">
        <f t="shared" si="3"/>
        <v>142.5</v>
      </c>
      <c r="L51" s="171"/>
    </row>
    <row r="52" spans="1:12" x14ac:dyDescent="0.2">
      <c r="A52" s="127">
        <v>4</v>
      </c>
      <c r="B52" s="170" t="s">
        <v>134</v>
      </c>
      <c r="C52" s="170"/>
      <c r="D52" s="28">
        <v>0.38</v>
      </c>
      <c r="E52" s="128" t="s">
        <v>122</v>
      </c>
      <c r="F52" s="129" cm="1">
        <f t="array" ref="F52">_xlfn.IFS(E52="above invert",0.5,E52="below invert",1,E52="ponding",1,E52=" ",0)</f>
        <v>1</v>
      </c>
      <c r="G52" s="130">
        <f>12/12</f>
        <v>1</v>
      </c>
      <c r="H52" s="28">
        <v>50</v>
      </c>
      <c r="I52" s="28">
        <v>30</v>
      </c>
      <c r="J52" s="131">
        <f t="shared" si="2"/>
        <v>1500</v>
      </c>
      <c r="K52" s="132">
        <f t="shared" si="3"/>
        <v>570</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2650</v>
      </c>
      <c r="L54" s="171"/>
    </row>
    <row r="55" spans="1:12" x14ac:dyDescent="0.2">
      <c r="A55" s="54"/>
      <c r="B55" s="54"/>
      <c r="C55" s="134"/>
      <c r="D55" s="134"/>
      <c r="E55" s="134"/>
      <c r="F55" s="134"/>
      <c r="G55" s="134"/>
      <c r="H55" s="134"/>
      <c r="I55" s="134"/>
      <c r="J55" s="135" t="s">
        <v>59</v>
      </c>
      <c r="K55" s="136">
        <f>K54*7.48</f>
        <v>19822</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ht="12.75" customHeight="1" x14ac:dyDescent="0.2">
      <c r="A58" s="168" t="s">
        <v>61</v>
      </c>
      <c r="B58" s="168"/>
      <c r="C58" s="168"/>
      <c r="D58" s="168"/>
      <c r="E58" s="168"/>
      <c r="F58" s="168"/>
      <c r="G58" s="168"/>
      <c r="H58" s="168"/>
      <c r="I58" s="168"/>
      <c r="J58" s="168"/>
      <c r="K58" s="32">
        <v>10</v>
      </c>
      <c r="L58" s="28" t="s">
        <v>126</v>
      </c>
    </row>
    <row r="59" spans="1:12" x14ac:dyDescent="0.2">
      <c r="A59" s="169" t="s">
        <v>62</v>
      </c>
      <c r="B59" s="169"/>
      <c r="C59" s="169"/>
      <c r="D59" s="169"/>
      <c r="E59" s="169"/>
      <c r="F59" s="169"/>
      <c r="G59" s="169"/>
      <c r="H59" s="169"/>
      <c r="I59" s="169"/>
      <c r="J59" s="169"/>
      <c r="K59" s="32">
        <v>6</v>
      </c>
      <c r="L59" s="28" t="s">
        <v>127</v>
      </c>
    </row>
    <row r="60" spans="1:12" ht="25.5" customHeight="1" x14ac:dyDescent="0.2">
      <c r="A60" s="168" t="s">
        <v>63</v>
      </c>
      <c r="B60" s="168"/>
      <c r="C60" s="168"/>
      <c r="D60" s="168"/>
      <c r="E60" s="168"/>
      <c r="F60" s="168"/>
      <c r="G60" s="168"/>
      <c r="H60" s="168"/>
      <c r="I60" s="168"/>
      <c r="J60" s="168"/>
      <c r="K60" s="29">
        <f>K58-K59</f>
        <v>4</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v>1.5</v>
      </c>
      <c r="L63" s="28" t="s">
        <v>127</v>
      </c>
    </row>
    <row r="64" spans="1:12" x14ac:dyDescent="0.2">
      <c r="A64" s="137"/>
      <c r="B64" s="137"/>
      <c r="C64" s="137"/>
      <c r="D64" s="137"/>
      <c r="E64" s="137"/>
      <c r="F64" s="137"/>
      <c r="G64" s="137"/>
      <c r="H64" s="137"/>
      <c r="I64" s="137"/>
      <c r="J64" s="133" t="s">
        <v>66</v>
      </c>
      <c r="K64" s="138">
        <f>IF(K63&gt;3.6,3.6,K63)</f>
        <v>1.5</v>
      </c>
      <c r="L64" s="28"/>
    </row>
    <row r="65" spans="1:12" x14ac:dyDescent="0.2">
      <c r="A65" s="169" t="s">
        <v>67</v>
      </c>
      <c r="B65" s="169"/>
      <c r="C65" s="169"/>
      <c r="D65" s="169"/>
      <c r="E65" s="169"/>
      <c r="F65" s="169"/>
      <c r="G65" s="169"/>
      <c r="H65" s="169"/>
      <c r="I65" s="169"/>
      <c r="J65" s="169" t="s">
        <v>67</v>
      </c>
      <c r="K65" s="32">
        <f>J51</f>
        <v>1500</v>
      </c>
      <c r="L65" s="28" t="s">
        <v>135</v>
      </c>
    </row>
    <row r="66" spans="1:12" x14ac:dyDescent="0.2">
      <c r="A66" s="169" t="s">
        <v>68</v>
      </c>
      <c r="B66" s="169"/>
      <c r="C66" s="169"/>
      <c r="D66" s="169"/>
      <c r="E66" s="169"/>
      <c r="F66" s="169"/>
      <c r="G66" s="169"/>
      <c r="H66" s="169"/>
      <c r="I66" s="169"/>
      <c r="J66" s="169"/>
      <c r="K66" s="138">
        <f>K64*K65*6/12</f>
        <v>1125</v>
      </c>
      <c r="L66" s="28"/>
    </row>
    <row r="67" spans="1:12" ht="13.5" customHeight="1" x14ac:dyDescent="0.2">
      <c r="A67" s="137"/>
      <c r="B67" s="133"/>
      <c r="C67" s="133"/>
      <c r="D67" s="133"/>
      <c r="E67" s="133"/>
      <c r="F67" s="133"/>
      <c r="G67" s="133"/>
      <c r="H67" s="133"/>
      <c r="I67" s="133"/>
      <c r="J67" s="135" t="s">
        <v>69</v>
      </c>
      <c r="K67" s="139">
        <f>K66*7.48</f>
        <v>8415</v>
      </c>
      <c r="L67" s="28"/>
    </row>
    <row r="68" spans="1:12" x14ac:dyDescent="0.2">
      <c r="A68" s="54"/>
      <c r="B68" s="54"/>
      <c r="C68" s="54"/>
      <c r="D68" s="54"/>
      <c r="E68" s="54"/>
      <c r="F68" s="54"/>
      <c r="G68" s="54"/>
      <c r="H68" s="54"/>
      <c r="I68" s="54"/>
      <c r="J68" s="54"/>
      <c r="K68" s="54"/>
      <c r="L68" s="54"/>
    </row>
    <row r="69" spans="1:12" x14ac:dyDescent="0.2">
      <c r="A69" s="54"/>
      <c r="B69" s="54"/>
      <c r="C69" s="54"/>
      <c r="D69" s="54"/>
      <c r="E69" s="54"/>
      <c r="F69" s="54"/>
      <c r="G69" s="54"/>
      <c r="H69" s="54"/>
      <c r="I69" s="54"/>
      <c r="J69" s="54"/>
      <c r="K69" s="54"/>
      <c r="L69" s="54"/>
    </row>
    <row r="70" spans="1:12" x14ac:dyDescent="0.2">
      <c r="A70" s="54"/>
      <c r="B70" s="54"/>
      <c r="C70" s="54"/>
      <c r="D70" s="54"/>
      <c r="E70" s="54"/>
      <c r="F70" s="54"/>
      <c r="G70" s="54"/>
      <c r="H70" s="54"/>
      <c r="I70" s="54"/>
      <c r="J70" s="54"/>
      <c r="K70" s="54"/>
      <c r="L70" s="54"/>
    </row>
    <row r="71" spans="1:12" x14ac:dyDescent="0.2">
      <c r="A71" s="54"/>
      <c r="B71" s="54"/>
      <c r="C71" s="54"/>
      <c r="D71" s="54"/>
      <c r="E71" s="54"/>
      <c r="F71" s="54"/>
      <c r="G71" s="54"/>
      <c r="H71" s="54"/>
      <c r="I71" s="54"/>
      <c r="J71" s="54"/>
      <c r="K71" s="54"/>
      <c r="L71" s="54"/>
    </row>
    <row r="72" spans="1:12" x14ac:dyDescent="0.2">
      <c r="A72" s="54"/>
      <c r="B72" s="54"/>
      <c r="C72" s="54"/>
      <c r="D72" s="54"/>
      <c r="E72" s="54"/>
      <c r="F72" s="54"/>
      <c r="G72" s="54"/>
      <c r="H72" s="54"/>
      <c r="I72" s="54"/>
      <c r="J72" s="54"/>
      <c r="K72" s="54"/>
      <c r="L72" s="54"/>
    </row>
    <row r="73" spans="1:12" x14ac:dyDescent="0.2">
      <c r="A73" s="54"/>
      <c r="B73" s="54"/>
      <c r="C73" s="54"/>
      <c r="D73" s="54"/>
      <c r="E73" s="54"/>
      <c r="F73" s="54"/>
      <c r="G73" s="54"/>
      <c r="H73" s="54"/>
      <c r="I73" s="54"/>
      <c r="J73" s="54"/>
      <c r="K73" s="54"/>
      <c r="L73" s="54"/>
    </row>
    <row r="74" spans="1:12" x14ac:dyDescent="0.2">
      <c r="A74" s="54"/>
      <c r="B74" s="54"/>
      <c r="C74" s="54"/>
      <c r="D74" s="54"/>
      <c r="E74" s="54"/>
      <c r="F74" s="54"/>
      <c r="G74" s="54"/>
      <c r="H74" s="54"/>
      <c r="I74" s="54"/>
      <c r="J74" s="54"/>
      <c r="K74" s="54"/>
      <c r="L74" s="54"/>
    </row>
    <row r="75" spans="1:12" x14ac:dyDescent="0.2">
      <c r="A75" s="54"/>
      <c r="B75" s="54"/>
      <c r="C75" s="54"/>
      <c r="D75" s="54"/>
      <c r="E75" s="54"/>
      <c r="F75" s="54"/>
      <c r="G75" s="54"/>
      <c r="H75" s="54"/>
      <c r="I75" s="54"/>
      <c r="J75" s="54"/>
      <c r="K75" s="54"/>
      <c r="L75" s="54"/>
    </row>
  </sheetData>
  <mergeCells count="59">
    <mergeCell ref="K2:L14"/>
    <mergeCell ref="A5:B5"/>
    <mergeCell ref="C5:I5"/>
    <mergeCell ref="A7:B7"/>
    <mergeCell ref="A8:B8"/>
    <mergeCell ref="A9:B9"/>
    <mergeCell ref="A10:B10"/>
    <mergeCell ref="E10:I11"/>
    <mergeCell ref="A11:B11"/>
    <mergeCell ref="A12:B12"/>
    <mergeCell ref="G18:H18"/>
    <mergeCell ref="A19:B19"/>
    <mergeCell ref="C19:D19"/>
    <mergeCell ref="A13:B13"/>
    <mergeCell ref="A14:B14"/>
    <mergeCell ref="A15:B15"/>
    <mergeCell ref="C15:D15"/>
    <mergeCell ref="A16:B16"/>
    <mergeCell ref="C16:D16"/>
    <mergeCell ref="B25:C25"/>
    <mergeCell ref="A17:B17"/>
    <mergeCell ref="C17:D17"/>
    <mergeCell ref="A18:B18"/>
    <mergeCell ref="E18:F18"/>
    <mergeCell ref="A20:B20"/>
    <mergeCell ref="C20:E20"/>
    <mergeCell ref="F20:G20"/>
    <mergeCell ref="H20:I20"/>
    <mergeCell ref="A24:L24"/>
    <mergeCell ref="A40:J40"/>
    <mergeCell ref="B26:C26"/>
    <mergeCell ref="L26:L32"/>
    <mergeCell ref="B27:C27"/>
    <mergeCell ref="B28:C28"/>
    <mergeCell ref="B29:C29"/>
    <mergeCell ref="B30:C30"/>
    <mergeCell ref="A34:K34"/>
    <mergeCell ref="A35:J35"/>
    <mergeCell ref="A36:J36"/>
    <mergeCell ref="A37:J37"/>
    <mergeCell ref="A39:K39"/>
    <mergeCell ref="A42:J42"/>
    <mergeCell ref="A43:J43"/>
    <mergeCell ref="A47:L47"/>
    <mergeCell ref="B48:C48"/>
    <mergeCell ref="B49:C49"/>
    <mergeCell ref="L49:L55"/>
    <mergeCell ref="B50:C50"/>
    <mergeCell ref="B51:C51"/>
    <mergeCell ref="B52:C52"/>
    <mergeCell ref="B53:C53"/>
    <mergeCell ref="A65:J65"/>
    <mergeCell ref="A66:J66"/>
    <mergeCell ref="A57:K57"/>
    <mergeCell ref="A58:J58"/>
    <mergeCell ref="A59:J59"/>
    <mergeCell ref="A60:J60"/>
    <mergeCell ref="A62:K62"/>
    <mergeCell ref="A63:J63"/>
  </mergeCells>
  <dataValidations count="3">
    <dataValidation allowBlank="1" showInputMessage="1" showErrorMessage="1" sqref="J1 E10 F26:F30 F49:F53" xr:uid="{507AA190-DD55-4E4B-90BD-A2AB9CC4BB40}"/>
    <dataValidation type="list" allowBlank="1" showInputMessage="1" showErrorMessage="1" sqref="E26:E30 E49:E53" xr:uid="{757A690B-CFA2-47BE-BB51-A37CAC30167D}">
      <formula1>"' ,above invert,below invert,ponding"</formula1>
    </dataValidation>
    <dataValidation type="list" allowBlank="1" showInputMessage="1" showErrorMessage="1" sqref="F6" xr:uid="{C395D2EF-ABDF-4A03-AAD6-BA4406A3959A}">
      <formula1>"'   ,30%,60%,98%,100%"</formula1>
    </dataValidation>
  </dataValidations>
  <pageMargins left="0.25" right="0.25" top="0.5" bottom="0.5" header="0.3" footer="0.3"/>
  <pageSetup scale="77" fitToHeight="0" orientation="landscape" verticalDpi="1200"/>
  <headerFooter>
    <oddFooter>&amp;LDate Printed: &amp;D&amp;CDesign DRC Page &amp;P of &amp;N</oddFooter>
  </headerFooter>
  <rowBreaks count="1" manualBreakCount="1">
    <brk id="45" max="11" man="1"/>
  </rowBreaks>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9F47-1230-4053-B3D0-C64A3C452C7D}">
  <sheetPr>
    <pageSetUpPr fitToPage="1"/>
  </sheetPr>
  <dimension ref="A1:O75"/>
  <sheetViews>
    <sheetView zoomScaleNormal="100" zoomScaleSheetLayoutView="80" workbookViewId="0">
      <selection activeCell="L23" sqref="L23"/>
    </sheetView>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218" t="s">
        <v>117</v>
      </c>
      <c r="D5" s="218"/>
      <c r="E5" s="218"/>
      <c r="F5" s="218"/>
      <c r="G5" s="218"/>
      <c r="H5" s="218"/>
      <c r="I5" s="218"/>
      <c r="K5" s="149"/>
      <c r="L5" s="149"/>
      <c r="N5" s="55" t="s">
        <v>12</v>
      </c>
      <c r="O5" s="55">
        <v>0.41</v>
      </c>
    </row>
    <row r="6" spans="1:15" ht="15" customHeight="1" x14ac:dyDescent="0.2">
      <c r="A6" s="88" t="s">
        <v>13</v>
      </c>
      <c r="B6" s="88"/>
      <c r="C6" s="87" t="s">
        <v>118</v>
      </c>
      <c r="D6" s="46"/>
      <c r="E6" s="88" t="s">
        <v>14</v>
      </c>
      <c r="F6" s="107" t="s">
        <v>111</v>
      </c>
      <c r="G6" s="35"/>
      <c r="H6" s="35"/>
      <c r="I6" s="88"/>
      <c r="K6" s="149"/>
      <c r="L6" s="149"/>
      <c r="N6" s="55" t="s">
        <v>16</v>
      </c>
      <c r="O6" s="55">
        <v>0.38</v>
      </c>
    </row>
    <row r="7" spans="1:15" ht="15" customHeight="1" x14ac:dyDescent="0.2">
      <c r="A7" s="151" t="s">
        <v>17</v>
      </c>
      <c r="B7" s="151"/>
      <c r="C7" s="81">
        <f>K43/43560</f>
        <v>0.22038567493112948</v>
      </c>
      <c r="D7" s="89" t="s">
        <v>18</v>
      </c>
      <c r="E7" s="89" t="s">
        <v>19</v>
      </c>
      <c r="F7" s="105">
        <f>IF(ISNUMBER('Example Runoff Volume'!D40),'Example Runoff Volume'!D40, "")</f>
        <v>0.75850000000000006</v>
      </c>
      <c r="G7" s="89" t="s">
        <v>18</v>
      </c>
      <c r="H7" s="89"/>
      <c r="I7" s="89"/>
      <c r="K7" s="149"/>
      <c r="L7" s="149"/>
      <c r="N7" s="55" t="s">
        <v>20</v>
      </c>
      <c r="O7" s="55">
        <v>0.28000000000000003</v>
      </c>
    </row>
    <row r="8" spans="1:15" ht="15" customHeight="1" x14ac:dyDescent="0.2">
      <c r="A8" s="151" t="s">
        <v>21</v>
      </c>
      <c r="B8" s="151"/>
      <c r="C8" s="78">
        <f>IF(AND(ISNUMBER(C7),ISNUMBER(F7)), C7/F7, "")</f>
        <v>0.29055461427966972</v>
      </c>
      <c r="D8" s="89" t="s">
        <v>22</v>
      </c>
      <c r="E8" s="89"/>
      <c r="F8" s="89"/>
      <c r="G8" s="89"/>
      <c r="H8" s="89"/>
      <c r="I8" s="89"/>
      <c r="K8" s="149"/>
      <c r="L8" s="149"/>
      <c r="N8" s="55" t="s">
        <v>23</v>
      </c>
      <c r="O8" s="55">
        <v>0.28000000000000003</v>
      </c>
    </row>
    <row r="9" spans="1:15" ht="15" customHeight="1" x14ac:dyDescent="0.2">
      <c r="A9" s="146" t="s">
        <v>24</v>
      </c>
      <c r="B9" s="146"/>
      <c r="C9" s="34">
        <f>SUMIF(J27:J437,"Subtotal Constructed Volume (gallons)",K27:K437)</f>
        <v>86847.786666666667</v>
      </c>
      <c r="D9" s="35" t="s">
        <v>25</v>
      </c>
      <c r="E9" s="36" t="s">
        <v>26</v>
      </c>
      <c r="F9" s="37"/>
      <c r="G9" s="37"/>
      <c r="H9" s="37"/>
      <c r="I9" s="38"/>
      <c r="K9" s="149"/>
      <c r="L9" s="149"/>
      <c r="N9" s="55" t="s">
        <v>27</v>
      </c>
      <c r="O9" s="55">
        <v>0.25</v>
      </c>
    </row>
    <row r="10" spans="1:15" ht="15" customHeight="1" x14ac:dyDescent="0.2">
      <c r="A10" s="146" t="s">
        <v>28</v>
      </c>
      <c r="B10" s="146"/>
      <c r="C10" s="34">
        <f>SUMIF(J27:J437,"Infiltration Volume (gallons)",K27:K437)</f>
        <v>129254.40000000001</v>
      </c>
      <c r="D10" s="35" t="s">
        <v>25</v>
      </c>
      <c r="E10" s="152" t="str">
        <f>IF(ISNUMBER('Example Runoff Volume'!N40),
     IF(C11=0,"To be determined",
     IF(C11&lt;'Example Runoff Volume'!N40,"WARNING! DRC must meet the minimum required runoff volume",
     IF(C11&gt;'Example Runoff Volume'!O40,"DRC maximum runoff volume has been reached; MWRD contribution will be capped","DRC is between the minimum and maximum runoff volume"))),"Please fill in Example Runoff Volume tab")</f>
        <v>DRC maximum runoff volume has been reached; MWRD contribution will be capped</v>
      </c>
      <c r="F10" s="153"/>
      <c r="G10" s="153"/>
      <c r="H10" s="153"/>
      <c r="I10" s="154"/>
      <c r="K10" s="149"/>
      <c r="L10" s="149"/>
    </row>
    <row r="11" spans="1:15" ht="15" customHeight="1" x14ac:dyDescent="0.2">
      <c r="A11" s="158" t="s">
        <v>112</v>
      </c>
      <c r="B11" s="158"/>
      <c r="C11" s="39">
        <f>SUM(C9:C10)</f>
        <v>216102.18666666668</v>
      </c>
      <c r="D11" s="40" t="s">
        <v>25</v>
      </c>
      <c r="E11" s="155"/>
      <c r="F11" s="156"/>
      <c r="G11" s="156"/>
      <c r="H11" s="156"/>
      <c r="I11" s="157"/>
      <c r="K11" s="149"/>
      <c r="L11" s="149"/>
    </row>
    <row r="12" spans="1:15" ht="15" customHeight="1" x14ac:dyDescent="0.2">
      <c r="A12" s="158" t="s">
        <v>113</v>
      </c>
      <c r="B12" s="158"/>
      <c r="C12" s="39">
        <f>IF(C11&gt;'Example Runoff Volume'!O40,'Example Runoff Volume'!O40,C11)</f>
        <v>158018.98139692078</v>
      </c>
      <c r="D12" s="40" t="s">
        <v>25</v>
      </c>
      <c r="E12" s="89"/>
      <c r="F12" s="89"/>
      <c r="G12" s="89"/>
      <c r="H12" s="89"/>
      <c r="I12" s="89"/>
      <c r="J12" s="7"/>
      <c r="K12" s="149"/>
      <c r="L12" s="149"/>
      <c r="N12" s="13"/>
      <c r="O12" s="13"/>
    </row>
    <row r="13" spans="1:15" ht="15" customHeight="1" x14ac:dyDescent="0.2">
      <c r="A13" s="146" t="s">
        <v>31</v>
      </c>
      <c r="B13" s="146"/>
      <c r="C13" s="47">
        <f>C12-C9</f>
        <v>71171.194730254108</v>
      </c>
      <c r="D13" s="48" t="s">
        <v>25</v>
      </c>
      <c r="E13" s="89"/>
      <c r="F13" s="89"/>
      <c r="G13" s="89"/>
      <c r="H13" s="89"/>
      <c r="I13" s="89"/>
      <c r="K13" s="149"/>
      <c r="L13" s="149"/>
      <c r="N13" s="13"/>
      <c r="O13" s="13"/>
    </row>
    <row r="14" spans="1:15" ht="15" customHeight="1" x14ac:dyDescent="0.2">
      <c r="A14" s="160" t="s">
        <v>114</v>
      </c>
      <c r="B14" s="160"/>
      <c r="C14" s="219" t="s">
        <v>115</v>
      </c>
      <c r="D14" s="219"/>
      <c r="E14" s="219" t="s">
        <v>64</v>
      </c>
      <c r="F14" s="219"/>
      <c r="G14" s="89"/>
      <c r="H14" s="89"/>
      <c r="I14" s="89"/>
      <c r="J14" s="51"/>
      <c r="K14" s="149"/>
      <c r="L14" s="149"/>
      <c r="N14" s="13"/>
      <c r="O14" s="13"/>
    </row>
    <row r="15" spans="1:15" ht="15" customHeight="1" x14ac:dyDescent="0.2">
      <c r="A15" s="160"/>
      <c r="B15" s="160"/>
      <c r="C15" s="49">
        <f>IF(C9&lt;(0.9*'Example Design DRC'!C9),C9-(0.9*'Example Design DRC'!C9),IF(C9&gt;(1.1*'Example Design DRC'!C9),C9-(1.1*'Example Design DRC'!C9),0))</f>
        <v>-9155.0213333333377</v>
      </c>
      <c r="D15" s="35" t="s">
        <v>25</v>
      </c>
      <c r="E15" s="49">
        <f>IF(C13&lt;(0.9*'Example Design DRC'!C13),C13-(0.9*'Example Design DRC'!C13),IF(C13&gt;(1.1*'Example Design DRC'!C13),C13-(1.1*'Example Design DRC'!C13),0))</f>
        <v>14687.080526974583</v>
      </c>
      <c r="F15" s="35" t="s">
        <v>25</v>
      </c>
      <c r="G15" s="89"/>
      <c r="H15" s="50"/>
      <c r="I15" s="50"/>
      <c r="K15" s="80"/>
      <c r="L15" s="80"/>
      <c r="N15" s="145"/>
      <c r="O15" s="13"/>
    </row>
    <row r="16" spans="1:15" ht="15" customHeight="1" x14ac:dyDescent="0.2">
      <c r="A16" s="146" t="s">
        <v>35</v>
      </c>
      <c r="B16" s="146"/>
      <c r="C16" s="221">
        <f>'Example Design DRC'!C15+'Example Design DRC'!C14*C15+E15*'Example Design DRC'!F14</f>
        <v>456095.33659056202</v>
      </c>
      <c r="D16" s="221"/>
      <c r="E16" s="89"/>
      <c r="F16" s="89"/>
      <c r="G16" s="89"/>
      <c r="H16" s="89"/>
      <c r="I16" s="89"/>
      <c r="K16" s="144"/>
      <c r="L16" s="80"/>
    </row>
    <row r="17" spans="1:14" ht="15" customHeight="1" x14ac:dyDescent="0.2">
      <c r="A17" s="146" t="s">
        <v>76</v>
      </c>
      <c r="B17" s="146"/>
      <c r="C17" s="148">
        <v>2450000</v>
      </c>
      <c r="D17" s="148"/>
      <c r="E17" s="89"/>
      <c r="F17" s="89"/>
      <c r="G17" s="89"/>
      <c r="H17" s="89"/>
      <c r="I17" s="89"/>
      <c r="K17" s="80"/>
      <c r="L17" s="80"/>
    </row>
    <row r="18" spans="1:14" ht="15" customHeight="1" x14ac:dyDescent="0.2">
      <c r="A18" s="160" t="s">
        <v>77</v>
      </c>
      <c r="B18" s="160"/>
      <c r="C18" s="228">
        <v>1000000</v>
      </c>
      <c r="D18" s="228"/>
      <c r="E18" s="89"/>
      <c r="F18" s="89"/>
      <c r="G18" s="89"/>
      <c r="H18" s="89"/>
      <c r="I18" s="89"/>
      <c r="K18" s="80"/>
      <c r="L18" s="80"/>
    </row>
    <row r="19" spans="1:14" ht="15" customHeight="1" x14ac:dyDescent="0.2">
      <c r="A19" s="160" t="s">
        <v>38</v>
      </c>
      <c r="B19" s="160"/>
      <c r="C19" s="45">
        <v>0.5</v>
      </c>
      <c r="D19" s="89" t="s">
        <v>22</v>
      </c>
      <c r="E19" s="146" t="s">
        <v>39</v>
      </c>
      <c r="F19" s="146"/>
      <c r="G19" s="164">
        <v>500000</v>
      </c>
      <c r="H19" s="164"/>
      <c r="I19" s="89" t="s">
        <v>22</v>
      </c>
      <c r="K19" s="52"/>
      <c r="L19" s="52"/>
    </row>
    <row r="20" spans="1:14" ht="30" customHeight="1" x14ac:dyDescent="0.2">
      <c r="A20" s="165" t="s">
        <v>116</v>
      </c>
      <c r="B20" s="165"/>
      <c r="C20" s="166">
        <f>MIN(C16,C18*C19,G19)</f>
        <v>456095.33659056202</v>
      </c>
      <c r="D20" s="167"/>
      <c r="E20" s="89"/>
      <c r="F20" s="89"/>
      <c r="G20" s="89"/>
      <c r="H20" s="89"/>
      <c r="I20" s="89"/>
      <c r="K20" s="52"/>
      <c r="L20" s="52"/>
    </row>
    <row r="21" spans="1:14" ht="30" customHeight="1" x14ac:dyDescent="0.2">
      <c r="A21" s="160" t="s">
        <v>82</v>
      </c>
      <c r="B21" s="160"/>
      <c r="C21" s="150" t="s">
        <v>119</v>
      </c>
      <c r="D21" s="150"/>
      <c r="E21" s="150"/>
      <c r="F21" s="160" t="s">
        <v>43</v>
      </c>
      <c r="G21" s="160"/>
      <c r="H21" s="161">
        <v>123.456789</v>
      </c>
      <c r="I21" s="161"/>
      <c r="K21" s="52"/>
      <c r="L21" s="52"/>
    </row>
    <row r="22" spans="1:14" x14ac:dyDescent="0.2">
      <c r="K22" s="52"/>
      <c r="L22" s="52"/>
    </row>
    <row r="23" spans="1:14" x14ac:dyDescent="0.2">
      <c r="C23" s="220"/>
      <c r="D23" s="220"/>
      <c r="K23" s="8"/>
      <c r="L23" s="8"/>
    </row>
    <row r="24" spans="1:14" ht="15" x14ac:dyDescent="0.25">
      <c r="A24" s="5" t="s">
        <v>120</v>
      </c>
      <c r="N24" s="14" t="s">
        <v>45</v>
      </c>
    </row>
    <row r="25" spans="1:14" x14ac:dyDescent="0.2">
      <c r="A25" s="223" t="s">
        <v>46</v>
      </c>
      <c r="B25" s="223"/>
      <c r="C25" s="223"/>
      <c r="D25" s="223"/>
      <c r="E25" s="223"/>
      <c r="F25" s="223"/>
      <c r="G25" s="223"/>
      <c r="H25" s="223"/>
      <c r="I25" s="223"/>
      <c r="J25" s="223"/>
      <c r="K25" s="223"/>
      <c r="L25" s="223"/>
    </row>
    <row r="26" spans="1:14" s="17" customFormat="1" ht="25.5" x14ac:dyDescent="0.2">
      <c r="A26" s="15" t="s">
        <v>47</v>
      </c>
      <c r="B26" s="225" t="s">
        <v>48</v>
      </c>
      <c r="C26" s="225"/>
      <c r="D26" s="16" t="s">
        <v>10</v>
      </c>
      <c r="E26" s="16" t="s">
        <v>49</v>
      </c>
      <c r="F26" s="16" t="s">
        <v>50</v>
      </c>
      <c r="G26" s="16" t="s">
        <v>51</v>
      </c>
      <c r="H26" s="16" t="s">
        <v>52</v>
      </c>
      <c r="I26" s="16" t="s">
        <v>53</v>
      </c>
      <c r="J26" s="16" t="s">
        <v>54</v>
      </c>
      <c r="K26" s="16" t="s">
        <v>55</v>
      </c>
      <c r="L26" s="16" t="s">
        <v>56</v>
      </c>
    </row>
    <row r="27" spans="1:14" ht="12.75" customHeight="1" x14ac:dyDescent="0.2">
      <c r="A27" s="18">
        <v>1</v>
      </c>
      <c r="B27" s="226" t="s">
        <v>121</v>
      </c>
      <c r="C27" s="226"/>
      <c r="D27" s="19">
        <v>0.28000000000000003</v>
      </c>
      <c r="E27" s="20" t="s">
        <v>122</v>
      </c>
      <c r="F27" s="21" cm="1">
        <f t="array" ref="F27">_xlfn.IFS(E27="above invert",0.5,E27="below invert",1,E27="ponding",1,E27=" ",0)</f>
        <v>1</v>
      </c>
      <c r="G27" s="22">
        <f>2/12</f>
        <v>0.16666666666666666</v>
      </c>
      <c r="H27" s="19">
        <v>800</v>
      </c>
      <c r="I27" s="19">
        <v>4</v>
      </c>
      <c r="J27" s="23">
        <f>IF(AND(ISNUMBER(H27),ISNUMBER(I27)), H27*I27, "")</f>
        <v>3200</v>
      </c>
      <c r="K27" s="24">
        <f>IF(AND(ISNUMBER(D27),ISNUMBER(F27),ISNUMBER(G27),ISNUMBER(J27)), D27*G27*J27*F27, "")</f>
        <v>149.33333333333334</v>
      </c>
      <c r="L27" s="227" t="s">
        <v>136</v>
      </c>
    </row>
    <row r="28" spans="1:14" x14ac:dyDescent="0.2">
      <c r="A28" s="18">
        <v>2</v>
      </c>
      <c r="B28" s="226" t="s">
        <v>123</v>
      </c>
      <c r="C28" s="226"/>
      <c r="D28" s="19">
        <v>0.38</v>
      </c>
      <c r="E28" s="20" t="s">
        <v>122</v>
      </c>
      <c r="F28" s="21" cm="1">
        <f t="array" ref="F28">_xlfn.IFS(E28="above invert",0.5,E28="below invert",1,E28="ponding",1,E28=" ",0)</f>
        <v>1</v>
      </c>
      <c r="G28" s="22">
        <f>4/12</f>
        <v>0.33333333333333331</v>
      </c>
      <c r="H28" s="19">
        <v>800</v>
      </c>
      <c r="I28" s="19">
        <v>4</v>
      </c>
      <c r="J28" s="23">
        <f t="shared" ref="J28:J31" si="0">IF(AND(ISNUMBER(H28),ISNUMBER(I28)), H28*I28, "")</f>
        <v>3200</v>
      </c>
      <c r="K28" s="24">
        <f t="shared" ref="K28:K31" si="1">IF(AND(ISNUMBER(D28),ISNUMBER(F28),ISNUMBER(G28),ISNUMBER(J28)), D28*G28*J28*F28, "")</f>
        <v>405.33333333333326</v>
      </c>
      <c r="L28" s="227"/>
    </row>
    <row r="29" spans="1:14" x14ac:dyDescent="0.2">
      <c r="A29" s="18">
        <v>3</v>
      </c>
      <c r="B29" s="226" t="s">
        <v>124</v>
      </c>
      <c r="C29" s="226"/>
      <c r="D29" s="19">
        <v>0.38</v>
      </c>
      <c r="E29" s="20" t="s">
        <v>122</v>
      </c>
      <c r="F29" s="21" cm="1">
        <f t="array" ref="F29">_xlfn.IFS(E29="above invert",0.5,E29="below invert",1,E29="ponding",1,E29=" ",0)</f>
        <v>1</v>
      </c>
      <c r="G29" s="22">
        <f>4/12</f>
        <v>0.33333333333333331</v>
      </c>
      <c r="H29" s="19">
        <v>800</v>
      </c>
      <c r="I29" s="19">
        <v>12</v>
      </c>
      <c r="J29" s="23">
        <f t="shared" si="0"/>
        <v>9600</v>
      </c>
      <c r="K29" s="24">
        <f t="shared" si="1"/>
        <v>1215.9999999999998</v>
      </c>
      <c r="L29" s="227"/>
    </row>
    <row r="30" spans="1:14" x14ac:dyDescent="0.2">
      <c r="A30" s="18">
        <v>4</v>
      </c>
      <c r="B30" s="226" t="s">
        <v>125</v>
      </c>
      <c r="C30" s="226"/>
      <c r="D30" s="19">
        <v>0.41</v>
      </c>
      <c r="E30" s="20" t="s">
        <v>122</v>
      </c>
      <c r="F30" s="21" cm="1">
        <f t="array" ref="F30">_xlfn.IFS(E30="above invert",0.5,E30="below invert",1,E30="ponding",1,E30=" ",0)</f>
        <v>1</v>
      </c>
      <c r="G30" s="22">
        <f>30/12</f>
        <v>2.5</v>
      </c>
      <c r="H30" s="19">
        <v>800</v>
      </c>
      <c r="I30" s="19">
        <v>12</v>
      </c>
      <c r="J30" s="23">
        <f t="shared" si="0"/>
        <v>9600</v>
      </c>
      <c r="K30" s="24">
        <f t="shared" si="1"/>
        <v>9840</v>
      </c>
      <c r="L30" s="227"/>
    </row>
    <row r="31" spans="1:14" x14ac:dyDescent="0.2">
      <c r="A31" s="18">
        <v>5</v>
      </c>
      <c r="B31" s="226"/>
      <c r="C31" s="226"/>
      <c r="D31" s="19"/>
      <c r="E31" s="20" t="s">
        <v>57</v>
      </c>
      <c r="F31" s="21" cm="1">
        <f t="array" ref="F31">_xlfn.IFS(E31="above invert",0.5,E31="below invert",1,E31="ponding",1,E31=" ",0)</f>
        <v>0</v>
      </c>
      <c r="G31" s="19"/>
      <c r="H31" s="19"/>
      <c r="I31" s="19"/>
      <c r="J31" s="23" t="str">
        <f t="shared" si="0"/>
        <v/>
      </c>
      <c r="K31" s="24" t="str">
        <f t="shared" si="1"/>
        <v/>
      </c>
      <c r="L31" s="227"/>
    </row>
    <row r="32" spans="1:14" x14ac:dyDescent="0.2">
      <c r="J32" s="85" t="s">
        <v>58</v>
      </c>
      <c r="K32" s="24">
        <f>SUM(K27:K31)</f>
        <v>11610.666666666666</v>
      </c>
      <c r="L32" s="227"/>
    </row>
    <row r="33" spans="1:14" x14ac:dyDescent="0.2">
      <c r="C33" s="14"/>
      <c r="D33" s="14"/>
      <c r="E33" s="14"/>
      <c r="F33" s="14"/>
      <c r="G33" s="14"/>
      <c r="H33" s="14"/>
      <c r="I33" s="14"/>
      <c r="J33" s="25" t="s">
        <v>59</v>
      </c>
      <c r="K33" s="26">
        <f>K32*7.48</f>
        <v>86847.786666666667</v>
      </c>
      <c r="L33" s="227"/>
    </row>
    <row r="34" spans="1:14" x14ac:dyDescent="0.2">
      <c r="C34" s="14"/>
      <c r="D34" s="14"/>
      <c r="E34" s="14"/>
      <c r="F34" s="14"/>
      <c r="G34" s="14"/>
      <c r="H34" s="14"/>
      <c r="I34" s="14"/>
      <c r="K34" s="25"/>
      <c r="L34" s="25"/>
    </row>
    <row r="35" spans="1:14" x14ac:dyDescent="0.2">
      <c r="A35" s="223" t="s">
        <v>60</v>
      </c>
      <c r="B35" s="223"/>
      <c r="C35" s="223"/>
      <c r="D35" s="223"/>
      <c r="E35" s="223"/>
      <c r="F35" s="223"/>
      <c r="G35" s="223"/>
      <c r="H35" s="223"/>
      <c r="I35" s="223"/>
      <c r="J35" s="223"/>
      <c r="K35" s="223"/>
      <c r="L35" s="16" t="s">
        <v>56</v>
      </c>
    </row>
    <row r="36" spans="1:14" ht="12.75" customHeight="1" x14ac:dyDescent="0.2">
      <c r="A36" s="224" t="s">
        <v>61</v>
      </c>
      <c r="B36" s="224"/>
      <c r="C36" s="224"/>
      <c r="D36" s="224"/>
      <c r="E36" s="224"/>
      <c r="F36" s="224"/>
      <c r="G36" s="224"/>
      <c r="H36" s="224"/>
      <c r="I36" s="224"/>
      <c r="J36" s="224"/>
      <c r="K36" s="27">
        <v>10</v>
      </c>
      <c r="L36" s="28" t="s">
        <v>126</v>
      </c>
    </row>
    <row r="37" spans="1:14" x14ac:dyDescent="0.2">
      <c r="A37" s="222" t="s">
        <v>62</v>
      </c>
      <c r="B37" s="222"/>
      <c r="C37" s="222"/>
      <c r="D37" s="222"/>
      <c r="E37" s="222"/>
      <c r="F37" s="222"/>
      <c r="G37" s="222"/>
      <c r="H37" s="222"/>
      <c r="I37" s="222"/>
      <c r="J37" s="222"/>
      <c r="K37" s="27">
        <v>6</v>
      </c>
      <c r="L37" s="28" t="s">
        <v>127</v>
      </c>
    </row>
    <row r="38" spans="1:14" ht="25.5" customHeight="1" x14ac:dyDescent="0.2">
      <c r="A38" s="224" t="s">
        <v>63</v>
      </c>
      <c r="B38" s="224"/>
      <c r="C38" s="224"/>
      <c r="D38" s="224"/>
      <c r="E38" s="224"/>
      <c r="F38" s="224"/>
      <c r="G38" s="224"/>
      <c r="H38" s="224"/>
      <c r="I38" s="224"/>
      <c r="J38" s="224"/>
      <c r="K38" s="29">
        <f>K36-K37</f>
        <v>4</v>
      </c>
      <c r="L38" s="28"/>
    </row>
    <row r="39" spans="1:14" x14ac:dyDescent="0.2">
      <c r="C39" s="14"/>
      <c r="D39" s="14"/>
      <c r="E39" s="14"/>
      <c r="F39" s="14"/>
      <c r="G39" s="14"/>
      <c r="H39" s="14"/>
      <c r="I39" s="14"/>
      <c r="K39" s="25"/>
      <c r="L39" s="25"/>
    </row>
    <row r="40" spans="1:14" x14ac:dyDescent="0.2">
      <c r="A40" s="223" t="s">
        <v>64</v>
      </c>
      <c r="B40" s="223"/>
      <c r="C40" s="223"/>
      <c r="D40" s="223"/>
      <c r="E40" s="223"/>
      <c r="F40" s="223"/>
      <c r="G40" s="223"/>
      <c r="H40" s="223"/>
      <c r="I40" s="223"/>
      <c r="J40" s="223"/>
      <c r="K40" s="223"/>
      <c r="L40" s="16" t="s">
        <v>56</v>
      </c>
    </row>
    <row r="41" spans="1:14" ht="25.5" customHeight="1" x14ac:dyDescent="0.2">
      <c r="A41" s="224" t="s">
        <v>65</v>
      </c>
      <c r="B41" s="224"/>
      <c r="C41" s="224"/>
      <c r="D41" s="224"/>
      <c r="E41" s="224"/>
      <c r="F41" s="224"/>
      <c r="G41" s="224"/>
      <c r="H41" s="224"/>
      <c r="I41" s="224"/>
      <c r="J41" s="224"/>
      <c r="K41" s="27">
        <v>5.3</v>
      </c>
      <c r="L41" s="28" t="s">
        <v>127</v>
      </c>
    </row>
    <row r="42" spans="1:14" x14ac:dyDescent="0.2">
      <c r="A42" s="86"/>
      <c r="B42" s="86"/>
      <c r="C42" s="86"/>
      <c r="D42" s="86"/>
      <c r="E42" s="86"/>
      <c r="F42" s="86"/>
      <c r="G42" s="86"/>
      <c r="H42" s="86"/>
      <c r="I42" s="86"/>
      <c r="J42" s="85" t="s">
        <v>66</v>
      </c>
      <c r="K42" s="30">
        <f>IF(K41&gt;3.6,3.6,K41)</f>
        <v>3.6</v>
      </c>
      <c r="L42" s="28"/>
    </row>
    <row r="43" spans="1:14" x14ac:dyDescent="0.2">
      <c r="A43" s="222" t="s">
        <v>67</v>
      </c>
      <c r="B43" s="222"/>
      <c r="C43" s="222"/>
      <c r="D43" s="222"/>
      <c r="E43" s="222"/>
      <c r="F43" s="222"/>
      <c r="G43" s="222"/>
      <c r="H43" s="222"/>
      <c r="I43" s="222"/>
      <c r="J43" s="222" t="s">
        <v>67</v>
      </c>
      <c r="K43" s="27">
        <f>J29</f>
        <v>9600</v>
      </c>
      <c r="L43" s="28" t="s">
        <v>128</v>
      </c>
    </row>
    <row r="44" spans="1:14" x14ac:dyDescent="0.2">
      <c r="A44" s="222" t="s">
        <v>68</v>
      </c>
      <c r="B44" s="222"/>
      <c r="C44" s="222"/>
      <c r="D44" s="222"/>
      <c r="E44" s="222"/>
      <c r="F44" s="222"/>
      <c r="G44" s="222"/>
      <c r="H44" s="222"/>
      <c r="I44" s="222"/>
      <c r="J44" s="222"/>
      <c r="K44" s="30">
        <f>K42*K43*6/12</f>
        <v>17280</v>
      </c>
      <c r="L44" s="28"/>
    </row>
    <row r="45" spans="1:14" ht="13.5" customHeight="1" x14ac:dyDescent="0.2">
      <c r="A45" s="86"/>
      <c r="B45" s="85"/>
      <c r="C45" s="85"/>
      <c r="D45" s="85"/>
      <c r="E45" s="85"/>
      <c r="F45" s="85"/>
      <c r="G45" s="85"/>
      <c r="H45" s="85"/>
      <c r="I45" s="85"/>
      <c r="J45" s="25" t="s">
        <v>69</v>
      </c>
      <c r="K45" s="31">
        <f>K44*7.48</f>
        <v>129254.40000000001</v>
      </c>
      <c r="L45" s="28"/>
    </row>
    <row r="47" spans="1:14" ht="15.75" x14ac:dyDescent="0.25">
      <c r="A47" s="6" t="s">
        <v>129</v>
      </c>
      <c r="B47"/>
      <c r="C47" s="2"/>
      <c r="D47" s="84" t="s">
        <v>137</v>
      </c>
      <c r="E47"/>
      <c r="F47"/>
      <c r="G47"/>
      <c r="H47"/>
      <c r="I47"/>
      <c r="J47"/>
      <c r="K47"/>
      <c r="L47"/>
      <c r="N47" s="14"/>
    </row>
    <row r="48" spans="1:14" x14ac:dyDescent="0.2">
      <c r="A48" s="223" t="s">
        <v>46</v>
      </c>
      <c r="B48" s="223"/>
      <c r="C48" s="223"/>
      <c r="D48" s="223"/>
      <c r="E48" s="223"/>
      <c r="F48" s="223"/>
      <c r="G48" s="223"/>
      <c r="H48" s="223"/>
      <c r="I48" s="223"/>
      <c r="J48" s="223"/>
      <c r="K48" s="223"/>
      <c r="L48" s="223"/>
    </row>
    <row r="49" spans="1:12" s="17" customFormat="1" ht="25.5" x14ac:dyDescent="0.2">
      <c r="A49" s="15" t="s">
        <v>47</v>
      </c>
      <c r="B49" s="225" t="s">
        <v>48</v>
      </c>
      <c r="C49" s="225"/>
      <c r="D49" s="16" t="s">
        <v>10</v>
      </c>
      <c r="E49" s="16" t="s">
        <v>49</v>
      </c>
      <c r="F49" s="16" t="s">
        <v>50</v>
      </c>
      <c r="G49" s="16" t="s">
        <v>51</v>
      </c>
      <c r="H49" s="16" t="s">
        <v>52</v>
      </c>
      <c r="I49" s="16" t="s">
        <v>53</v>
      </c>
      <c r="J49" s="16" t="s">
        <v>54</v>
      </c>
      <c r="K49" s="16" t="s">
        <v>55</v>
      </c>
      <c r="L49" s="16" t="s">
        <v>56</v>
      </c>
    </row>
    <row r="50" spans="1:12" ht="12.75" customHeight="1" x14ac:dyDescent="0.2">
      <c r="A50" s="18">
        <v>1</v>
      </c>
      <c r="B50" s="226"/>
      <c r="C50" s="226"/>
      <c r="D50" s="19"/>
      <c r="E50" s="20" t="s">
        <v>57</v>
      </c>
      <c r="F50" s="21" cm="1">
        <f t="array" ref="F50">_xlfn.IFS(E50="above invert",0.5,E50="below invert",1,E50="ponding",1,E50=" ",0)</f>
        <v>0</v>
      </c>
      <c r="G50" s="22"/>
      <c r="H50" s="19"/>
      <c r="I50" s="19"/>
      <c r="J50" s="23" t="str">
        <f>IF(AND(ISNUMBER(H50),ISNUMBER(I50)), H50*I50, "")</f>
        <v/>
      </c>
      <c r="K50" s="24" t="str">
        <f>IF(AND(ISNUMBER(D50),ISNUMBER(F50),ISNUMBER(G50),ISNUMBER(J50)), D50*G50*J50*F50, "")</f>
        <v/>
      </c>
      <c r="L50" s="227"/>
    </row>
    <row r="51" spans="1:12" x14ac:dyDescent="0.2">
      <c r="A51" s="18">
        <v>2</v>
      </c>
      <c r="B51" s="226"/>
      <c r="C51" s="226"/>
      <c r="D51" s="19"/>
      <c r="E51" s="20" t="s">
        <v>57</v>
      </c>
      <c r="F51" s="21" cm="1">
        <f t="array" ref="F51">_xlfn.IFS(E51="above invert",0.5,E51="below invert",1,E51="ponding",1,E51=" ",0)</f>
        <v>0</v>
      </c>
      <c r="G51" s="22"/>
      <c r="H51" s="19"/>
      <c r="I51" s="19"/>
      <c r="J51" s="23" t="str">
        <f t="shared" ref="J51:J54" si="2">IF(AND(ISNUMBER(H51),ISNUMBER(I51)), H51*I51, "")</f>
        <v/>
      </c>
      <c r="K51" s="24" t="str">
        <f t="shared" ref="K51:K54" si="3">IF(AND(ISNUMBER(D51),ISNUMBER(F51),ISNUMBER(G51),ISNUMBER(J51)), D51*G51*J51*F51, "")</f>
        <v/>
      </c>
      <c r="L51" s="227"/>
    </row>
    <row r="52" spans="1:12" x14ac:dyDescent="0.2">
      <c r="A52" s="18">
        <v>3</v>
      </c>
      <c r="B52" s="226"/>
      <c r="C52" s="226"/>
      <c r="D52" s="19"/>
      <c r="E52" s="20" t="s">
        <v>57</v>
      </c>
      <c r="F52" s="21" cm="1">
        <f t="array" ref="F52">_xlfn.IFS(E52="above invert",0.5,E52="below invert",1,E52="ponding",1,E52=" ",0)</f>
        <v>0</v>
      </c>
      <c r="G52" s="22"/>
      <c r="H52" s="19"/>
      <c r="I52" s="19"/>
      <c r="J52" s="23" t="str">
        <f t="shared" si="2"/>
        <v/>
      </c>
      <c r="K52" s="24" t="str">
        <f t="shared" si="3"/>
        <v/>
      </c>
      <c r="L52" s="227"/>
    </row>
    <row r="53" spans="1:12" x14ac:dyDescent="0.2">
      <c r="A53" s="18">
        <v>4</v>
      </c>
      <c r="B53" s="226"/>
      <c r="C53" s="226"/>
      <c r="D53" s="19"/>
      <c r="E53" s="20" t="s">
        <v>57</v>
      </c>
      <c r="F53" s="21" cm="1">
        <f t="array" ref="F53">_xlfn.IFS(E53="above invert",0.5,E53="below invert",1,E53="ponding",1,E53=" ",0)</f>
        <v>0</v>
      </c>
      <c r="G53" s="22"/>
      <c r="H53" s="19"/>
      <c r="I53" s="19"/>
      <c r="J53" s="23" t="str">
        <f t="shared" si="2"/>
        <v/>
      </c>
      <c r="K53" s="24" t="str">
        <f t="shared" si="3"/>
        <v/>
      </c>
      <c r="L53" s="227"/>
    </row>
    <row r="54" spans="1:12" x14ac:dyDescent="0.2">
      <c r="A54" s="18">
        <v>5</v>
      </c>
      <c r="B54" s="226"/>
      <c r="C54" s="226"/>
      <c r="D54" s="19"/>
      <c r="E54" s="20" t="s">
        <v>57</v>
      </c>
      <c r="F54" s="21" cm="1">
        <f t="array" ref="F54">_xlfn.IFS(E54="above invert",0.5,E54="below invert",1,E54="ponding",1,E54=" ",0)</f>
        <v>0</v>
      </c>
      <c r="G54" s="19"/>
      <c r="H54" s="19"/>
      <c r="I54" s="19"/>
      <c r="J54" s="23" t="str">
        <f t="shared" si="2"/>
        <v/>
      </c>
      <c r="K54" s="24" t="str">
        <f t="shared" si="3"/>
        <v/>
      </c>
      <c r="L54" s="227"/>
    </row>
    <row r="55" spans="1:12" x14ac:dyDescent="0.2">
      <c r="J55" s="85" t="s">
        <v>58</v>
      </c>
      <c r="K55" s="24">
        <f>SUM(K50:K54)</f>
        <v>0</v>
      </c>
      <c r="L55" s="227"/>
    </row>
    <row r="56" spans="1:12" x14ac:dyDescent="0.2">
      <c r="C56" s="14"/>
      <c r="D56" s="14"/>
      <c r="E56" s="14"/>
      <c r="F56" s="14"/>
      <c r="G56" s="14"/>
      <c r="H56" s="14"/>
      <c r="I56" s="14"/>
      <c r="J56" s="25" t="s">
        <v>59</v>
      </c>
      <c r="K56" s="26">
        <f>K55*7.48</f>
        <v>0</v>
      </c>
      <c r="L56" s="227"/>
    </row>
    <row r="57" spans="1:12" x14ac:dyDescent="0.2">
      <c r="C57" s="14"/>
      <c r="D57" s="14"/>
      <c r="E57" s="14"/>
      <c r="F57" s="14"/>
      <c r="G57" s="14"/>
      <c r="H57" s="14"/>
      <c r="I57" s="14"/>
      <c r="K57" s="25"/>
      <c r="L57" s="25"/>
    </row>
    <row r="58" spans="1:12" x14ac:dyDescent="0.2">
      <c r="A58" s="223" t="s">
        <v>60</v>
      </c>
      <c r="B58" s="223"/>
      <c r="C58" s="223"/>
      <c r="D58" s="223"/>
      <c r="E58" s="223"/>
      <c r="F58" s="223"/>
      <c r="G58" s="223"/>
      <c r="H58" s="223"/>
      <c r="I58" s="223"/>
      <c r="J58" s="223"/>
      <c r="K58" s="223"/>
      <c r="L58" s="16" t="s">
        <v>56</v>
      </c>
    </row>
    <row r="59" spans="1:12" ht="12.75" customHeight="1" x14ac:dyDescent="0.2">
      <c r="A59" s="224" t="s">
        <v>61</v>
      </c>
      <c r="B59" s="224"/>
      <c r="C59" s="224"/>
      <c r="D59" s="224"/>
      <c r="E59" s="224"/>
      <c r="F59" s="224"/>
      <c r="G59" s="224"/>
      <c r="H59" s="224"/>
      <c r="I59" s="224"/>
      <c r="J59" s="224"/>
      <c r="K59" s="27"/>
      <c r="L59" s="28"/>
    </row>
    <row r="60" spans="1:12" x14ac:dyDescent="0.2">
      <c r="A60" s="222" t="s">
        <v>62</v>
      </c>
      <c r="B60" s="222"/>
      <c r="C60" s="222"/>
      <c r="D60" s="222"/>
      <c r="E60" s="222"/>
      <c r="F60" s="222"/>
      <c r="G60" s="222"/>
      <c r="H60" s="222"/>
      <c r="I60" s="222"/>
      <c r="J60" s="222"/>
      <c r="K60" s="27"/>
      <c r="L60" s="28"/>
    </row>
    <row r="61" spans="1:12" ht="25.5" customHeight="1" x14ac:dyDescent="0.2">
      <c r="A61" s="224" t="s">
        <v>63</v>
      </c>
      <c r="B61" s="224"/>
      <c r="C61" s="224"/>
      <c r="D61" s="224"/>
      <c r="E61" s="224"/>
      <c r="F61" s="224"/>
      <c r="G61" s="224"/>
      <c r="H61" s="224"/>
      <c r="I61" s="224"/>
      <c r="J61" s="224"/>
      <c r="K61" s="29">
        <f>K59-K60</f>
        <v>0</v>
      </c>
      <c r="L61" s="28"/>
    </row>
    <row r="62" spans="1:12" x14ac:dyDescent="0.2">
      <c r="C62" s="14"/>
      <c r="D62" s="14"/>
      <c r="E62" s="14"/>
      <c r="F62" s="14"/>
      <c r="G62" s="14"/>
      <c r="H62" s="14"/>
      <c r="I62" s="14"/>
      <c r="K62" s="25"/>
      <c r="L62" s="25"/>
    </row>
    <row r="63" spans="1:12" x14ac:dyDescent="0.2">
      <c r="A63" s="223" t="s">
        <v>64</v>
      </c>
      <c r="B63" s="223"/>
      <c r="C63" s="223"/>
      <c r="D63" s="223"/>
      <c r="E63" s="223"/>
      <c r="F63" s="223"/>
      <c r="G63" s="223"/>
      <c r="H63" s="223"/>
      <c r="I63" s="223"/>
      <c r="J63" s="223"/>
      <c r="K63" s="223"/>
      <c r="L63" s="16" t="s">
        <v>56</v>
      </c>
    </row>
    <row r="64" spans="1:12" ht="25.5" customHeight="1" x14ac:dyDescent="0.2">
      <c r="A64" s="224" t="s">
        <v>65</v>
      </c>
      <c r="B64" s="224"/>
      <c r="C64" s="224"/>
      <c r="D64" s="224"/>
      <c r="E64" s="224"/>
      <c r="F64" s="224"/>
      <c r="G64" s="224"/>
      <c r="H64" s="224"/>
      <c r="I64" s="224"/>
      <c r="J64" s="224"/>
      <c r="K64" s="27"/>
      <c r="L64" s="28"/>
    </row>
    <row r="65" spans="1:12" x14ac:dyDescent="0.2">
      <c r="A65" s="86"/>
      <c r="B65" s="86"/>
      <c r="C65" s="86"/>
      <c r="D65" s="86"/>
      <c r="E65" s="86"/>
      <c r="F65" s="86"/>
      <c r="G65" s="86"/>
      <c r="H65" s="86"/>
      <c r="I65" s="86"/>
      <c r="J65" s="85" t="s">
        <v>66</v>
      </c>
      <c r="K65" s="30">
        <f>IF(K64&gt;3.6,3.6,K64)</f>
        <v>0</v>
      </c>
      <c r="L65" s="28"/>
    </row>
    <row r="66" spans="1:12" x14ac:dyDescent="0.2">
      <c r="A66" s="222" t="s">
        <v>67</v>
      </c>
      <c r="B66" s="222"/>
      <c r="C66" s="222"/>
      <c r="D66" s="222"/>
      <c r="E66" s="222"/>
      <c r="F66" s="222"/>
      <c r="G66" s="222"/>
      <c r="H66" s="222"/>
      <c r="I66" s="222"/>
      <c r="J66" s="222" t="s">
        <v>67</v>
      </c>
      <c r="K66" s="27"/>
      <c r="L66" s="28"/>
    </row>
    <row r="67" spans="1:12" x14ac:dyDescent="0.2">
      <c r="A67" s="222" t="s">
        <v>68</v>
      </c>
      <c r="B67" s="222"/>
      <c r="C67" s="222"/>
      <c r="D67" s="222"/>
      <c r="E67" s="222"/>
      <c r="F67" s="222"/>
      <c r="G67" s="222"/>
      <c r="H67" s="222"/>
      <c r="I67" s="222"/>
      <c r="J67" s="222"/>
      <c r="K67" s="30">
        <f>K65*K66*6/12</f>
        <v>0</v>
      </c>
      <c r="L67" s="28"/>
    </row>
    <row r="68" spans="1:12" ht="13.5" customHeight="1" x14ac:dyDescent="0.2">
      <c r="A68" s="86"/>
      <c r="B68" s="85"/>
      <c r="C68" s="85"/>
      <c r="D68" s="85"/>
      <c r="E68" s="85"/>
      <c r="F68" s="85"/>
      <c r="G68" s="85"/>
      <c r="H68" s="85"/>
      <c r="I68" s="85"/>
      <c r="J68" s="25" t="s">
        <v>69</v>
      </c>
      <c r="K68" s="31">
        <f>K67*7.48</f>
        <v>0</v>
      </c>
      <c r="L68" s="28"/>
    </row>
    <row r="69" spans="1:12" x14ac:dyDescent="0.2">
      <c r="A69" s="54"/>
      <c r="B69" s="54"/>
      <c r="C69" s="54"/>
      <c r="D69" s="54"/>
      <c r="E69" s="54"/>
      <c r="F69" s="54"/>
      <c r="G69" s="54"/>
      <c r="H69" s="54"/>
      <c r="I69" s="54"/>
      <c r="J69" s="54"/>
      <c r="K69" s="54"/>
      <c r="L69" s="54"/>
    </row>
    <row r="70" spans="1:12" x14ac:dyDescent="0.2">
      <c r="A70" s="54"/>
      <c r="B70" s="54"/>
      <c r="C70" s="54"/>
      <c r="D70" s="54"/>
      <c r="E70" s="54"/>
      <c r="F70" s="54"/>
      <c r="G70" s="54"/>
      <c r="H70" s="54"/>
      <c r="I70" s="54"/>
      <c r="J70" s="54"/>
      <c r="K70" s="54"/>
      <c r="L70" s="54"/>
    </row>
    <row r="71" spans="1:12" x14ac:dyDescent="0.2">
      <c r="A71" s="54"/>
      <c r="B71" s="54"/>
      <c r="C71" s="54"/>
      <c r="D71" s="54"/>
      <c r="E71" s="54"/>
      <c r="F71" s="54"/>
      <c r="G71" s="54"/>
      <c r="H71" s="54"/>
      <c r="I71" s="54"/>
      <c r="J71" s="54"/>
      <c r="K71" s="54"/>
      <c r="L71" s="54"/>
    </row>
    <row r="72" spans="1:12" x14ac:dyDescent="0.2">
      <c r="A72" s="54"/>
      <c r="B72" s="54"/>
      <c r="C72" s="54"/>
      <c r="D72" s="54"/>
      <c r="E72" s="54"/>
      <c r="F72" s="54"/>
      <c r="G72" s="54"/>
      <c r="H72" s="54"/>
      <c r="I72" s="54"/>
      <c r="J72" s="54"/>
      <c r="K72" s="54"/>
      <c r="L72" s="54"/>
    </row>
    <row r="73" spans="1:12" x14ac:dyDescent="0.2">
      <c r="A73" s="54"/>
      <c r="B73" s="54"/>
      <c r="C73" s="54"/>
      <c r="D73" s="54"/>
      <c r="E73" s="54"/>
      <c r="F73" s="54"/>
      <c r="G73" s="54"/>
      <c r="H73" s="54"/>
      <c r="I73" s="54"/>
      <c r="J73" s="54"/>
      <c r="K73" s="54"/>
      <c r="L73" s="54"/>
    </row>
    <row r="74" spans="1:12" x14ac:dyDescent="0.2">
      <c r="A74" s="54"/>
      <c r="B74" s="54"/>
      <c r="C74" s="54"/>
      <c r="D74" s="54"/>
      <c r="E74" s="54"/>
      <c r="F74" s="54"/>
      <c r="G74" s="54"/>
      <c r="H74" s="54"/>
      <c r="I74" s="54"/>
      <c r="J74" s="54"/>
      <c r="K74" s="54"/>
      <c r="L74" s="54"/>
    </row>
    <row r="75" spans="1:12" x14ac:dyDescent="0.2">
      <c r="A75" s="54"/>
      <c r="B75" s="54"/>
      <c r="C75" s="54"/>
      <c r="D75" s="54"/>
      <c r="E75" s="54"/>
      <c r="F75" s="54"/>
      <c r="G75" s="54"/>
      <c r="H75" s="54"/>
      <c r="I75" s="54"/>
      <c r="J75" s="54"/>
      <c r="K75" s="54"/>
      <c r="L75" s="54"/>
    </row>
  </sheetData>
  <mergeCells count="62">
    <mergeCell ref="K2:L14"/>
    <mergeCell ref="A5:B5"/>
    <mergeCell ref="C5:I5"/>
    <mergeCell ref="A7:B7"/>
    <mergeCell ref="A8:B8"/>
    <mergeCell ref="A9:B9"/>
    <mergeCell ref="A10:B10"/>
    <mergeCell ref="E10:I11"/>
    <mergeCell ref="A11:B11"/>
    <mergeCell ref="A12:B12"/>
    <mergeCell ref="A13:B13"/>
    <mergeCell ref="A14:B15"/>
    <mergeCell ref="C14:D14"/>
    <mergeCell ref="E14:F14"/>
    <mergeCell ref="A16:B16"/>
    <mergeCell ref="C16:D16"/>
    <mergeCell ref="A17:B17"/>
    <mergeCell ref="C17:D17"/>
    <mergeCell ref="A18:B18"/>
    <mergeCell ref="C18:D18"/>
    <mergeCell ref="A19:B19"/>
    <mergeCell ref="G19:H19"/>
    <mergeCell ref="A20:B20"/>
    <mergeCell ref="C20:D20"/>
    <mergeCell ref="A21:B21"/>
    <mergeCell ref="C21:E21"/>
    <mergeCell ref="F21:G21"/>
    <mergeCell ref="H21:I21"/>
    <mergeCell ref="E19:F19"/>
    <mergeCell ref="A41:J41"/>
    <mergeCell ref="C23:D23"/>
    <mergeCell ref="A25:L25"/>
    <mergeCell ref="B26:C26"/>
    <mergeCell ref="B27:C27"/>
    <mergeCell ref="L27:L33"/>
    <mergeCell ref="B28:C28"/>
    <mergeCell ref="B29:C29"/>
    <mergeCell ref="B30:C30"/>
    <mergeCell ref="B31:C31"/>
    <mergeCell ref="A35:K35"/>
    <mergeCell ref="A36:J36"/>
    <mergeCell ref="A37:J37"/>
    <mergeCell ref="A38:J38"/>
    <mergeCell ref="A40:K40"/>
    <mergeCell ref="A43:J43"/>
    <mergeCell ref="A44:J44"/>
    <mergeCell ref="A48:L48"/>
    <mergeCell ref="B49:C49"/>
    <mergeCell ref="B50:C50"/>
    <mergeCell ref="L50:L56"/>
    <mergeCell ref="B51:C51"/>
    <mergeCell ref="B52:C52"/>
    <mergeCell ref="B53:C53"/>
    <mergeCell ref="B54:C54"/>
    <mergeCell ref="A66:J66"/>
    <mergeCell ref="A67:J67"/>
    <mergeCell ref="A58:K58"/>
    <mergeCell ref="A59:J59"/>
    <mergeCell ref="A60:J60"/>
    <mergeCell ref="A61:J61"/>
    <mergeCell ref="A63:K63"/>
    <mergeCell ref="A64:J64"/>
  </mergeCells>
  <dataValidations count="2">
    <dataValidation allowBlank="1" showInputMessage="1" showErrorMessage="1" sqref="E10 J1 F9 F27:F31 F50:F54" xr:uid="{52236153-D11E-49C5-A6B4-43CA8ED54708}"/>
    <dataValidation type="list" allowBlank="1" showInputMessage="1" showErrorMessage="1" sqref="E50:E54 E27:E31" xr:uid="{AF54FF5E-DA12-4A1A-93F9-2D860D67DFC4}">
      <formula1>"' ,above invert,below invert,ponding"</formula1>
    </dataValidation>
  </dataValidations>
  <pageMargins left="0.25" right="0.25" top="0.5" bottom="0.5" header="0.3" footer="0.3"/>
  <pageSetup scale="75" fitToHeight="0" orientation="landscape" verticalDpi="1200"/>
  <headerFooter>
    <oddFooter>&amp;LDate Printed: &amp;D&amp;CFinal Constructed DRC Page &amp;P of &amp;N</oddFooter>
  </headerFooter>
  <rowBreaks count="1" manualBreakCount="1">
    <brk id="46" max="11" man="1"/>
  </rowBreaks>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3F341-8C3B-4801-B489-FE8492A57625}">
  <sheetPr>
    <pageSetUpPr fitToPage="1"/>
  </sheetPr>
  <dimension ref="A1:AB103"/>
  <sheetViews>
    <sheetView zoomScale="80" zoomScaleNormal="80" workbookViewId="0"/>
  </sheetViews>
  <sheetFormatPr defaultRowHeight="12.75" x14ac:dyDescent="0.2"/>
  <cols>
    <col min="1" max="1" width="4.42578125" style="56" customWidth="1"/>
    <col min="2" max="2" width="10.85546875" style="56" customWidth="1"/>
    <col min="3" max="3" width="9.140625" style="56"/>
    <col min="4" max="5" width="11.5703125" style="56" customWidth="1"/>
    <col min="6" max="6" width="19.85546875" style="56" customWidth="1"/>
    <col min="7" max="7" width="9.140625" style="56"/>
    <col min="8" max="8" width="10.28515625" style="56" customWidth="1"/>
    <col min="9" max="9" width="11.28515625" style="56" customWidth="1"/>
    <col min="10" max="10" width="12.28515625" style="56" customWidth="1"/>
    <col min="11" max="11" width="10.42578125" style="56" customWidth="1"/>
    <col min="12" max="12" width="11.85546875" style="56" customWidth="1"/>
    <col min="13" max="13" width="11.7109375" style="56" customWidth="1"/>
    <col min="14" max="15" width="12.85546875" style="56" customWidth="1"/>
    <col min="16" max="16" width="4" style="56" customWidth="1"/>
    <col min="17" max="17" width="11.5703125" style="56" customWidth="1"/>
    <col min="18" max="18" width="70.28515625" style="56" customWidth="1"/>
    <col min="19" max="19" width="6" style="56" customWidth="1"/>
    <col min="20" max="16384" width="9.140625" style="56"/>
  </cols>
  <sheetData>
    <row r="1" spans="1:28" ht="24" customHeight="1" x14ac:dyDescent="0.25">
      <c r="A1" s="57"/>
      <c r="B1" s="173" t="s">
        <v>78</v>
      </c>
      <c r="C1" s="173"/>
      <c r="D1" s="173"/>
      <c r="E1" s="173"/>
      <c r="F1" s="173"/>
      <c r="G1" s="173"/>
      <c r="H1" s="173"/>
      <c r="I1" s="173"/>
      <c r="J1" s="173"/>
      <c r="K1" s="173"/>
      <c r="L1" s="173"/>
      <c r="M1" s="173"/>
      <c r="N1" s="173"/>
      <c r="O1" s="174"/>
      <c r="P1" s="74"/>
      <c r="Q1" s="75" t="s">
        <v>1</v>
      </c>
      <c r="R1" s="75" t="s">
        <v>2</v>
      </c>
      <c r="S1" s="57"/>
      <c r="T1" s="57"/>
      <c r="U1" s="57"/>
      <c r="V1" s="57"/>
      <c r="W1" s="57"/>
      <c r="X1" s="57"/>
      <c r="Y1" s="57"/>
      <c r="Z1" s="57"/>
      <c r="AA1" s="57"/>
      <c r="AB1" s="57"/>
    </row>
    <row r="2" spans="1:28" ht="13.5" customHeight="1" x14ac:dyDescent="0.2">
      <c r="A2" s="72"/>
      <c r="B2" s="72"/>
      <c r="C2" s="77"/>
      <c r="D2" s="77"/>
      <c r="E2" s="77"/>
      <c r="F2" s="77"/>
      <c r="G2" s="77"/>
      <c r="H2" s="77"/>
      <c r="I2" s="77"/>
      <c r="J2" s="72"/>
      <c r="K2" s="77"/>
      <c r="L2" s="77"/>
      <c r="M2" s="77"/>
      <c r="N2" s="77"/>
      <c r="O2" s="77"/>
      <c r="P2" s="72"/>
      <c r="R2" s="176" t="s">
        <v>79</v>
      </c>
      <c r="S2" s="103"/>
      <c r="T2" s="57"/>
      <c r="U2" s="57"/>
      <c r="V2" s="57"/>
      <c r="W2" s="57"/>
      <c r="X2" s="57"/>
      <c r="Y2" s="57"/>
      <c r="Z2" s="57"/>
      <c r="AA2" s="57"/>
      <c r="AB2" s="57"/>
    </row>
    <row r="3" spans="1:28" ht="26.25" customHeight="1" x14ac:dyDescent="0.2">
      <c r="A3" s="67"/>
      <c r="B3" s="91" t="s">
        <v>80</v>
      </c>
      <c r="C3" s="172" t="s">
        <v>117</v>
      </c>
      <c r="D3" s="172"/>
      <c r="E3" s="172"/>
      <c r="F3" s="172"/>
      <c r="G3" s="172"/>
      <c r="H3" s="172"/>
      <c r="I3" s="172"/>
      <c r="J3" s="93" t="s">
        <v>14</v>
      </c>
      <c r="K3" s="177">
        <v>1</v>
      </c>
      <c r="L3" s="177"/>
      <c r="M3" s="177"/>
      <c r="N3" s="177"/>
      <c r="O3" s="177"/>
      <c r="P3" s="67"/>
      <c r="Q3" s="101" t="s">
        <v>4</v>
      </c>
      <c r="R3" s="176"/>
      <c r="S3" s="103"/>
      <c r="T3" s="57"/>
      <c r="U3" s="57"/>
      <c r="V3" s="57"/>
      <c r="W3" s="57"/>
      <c r="X3" s="57"/>
      <c r="Y3" s="57"/>
      <c r="Z3" s="57"/>
      <c r="AA3" s="57"/>
      <c r="AB3" s="57"/>
    </row>
    <row r="4" spans="1:28" ht="13.5" customHeight="1" x14ac:dyDescent="0.2">
      <c r="A4" s="67"/>
      <c r="B4" s="67"/>
      <c r="C4" s="91"/>
      <c r="D4" s="91"/>
      <c r="E4" s="91"/>
      <c r="F4" s="91"/>
      <c r="G4" s="91"/>
      <c r="H4" s="91"/>
      <c r="I4" s="91"/>
      <c r="J4" s="91"/>
      <c r="K4" s="91"/>
      <c r="L4" s="91"/>
      <c r="M4" s="91"/>
      <c r="N4" s="91"/>
      <c r="O4" s="91"/>
      <c r="P4" s="67"/>
      <c r="Q4" s="67"/>
      <c r="R4" s="176"/>
      <c r="S4" s="103"/>
      <c r="T4" s="57"/>
      <c r="U4" s="57"/>
      <c r="V4" s="57"/>
      <c r="W4" s="57"/>
      <c r="X4" s="57"/>
      <c r="Y4" s="57"/>
      <c r="Z4" s="57"/>
      <c r="AA4" s="57"/>
      <c r="AB4" s="57"/>
    </row>
    <row r="5" spans="1:28" ht="27" customHeight="1" x14ac:dyDescent="0.2">
      <c r="A5" s="67"/>
      <c r="B5" s="90" t="s">
        <v>82</v>
      </c>
      <c r="C5" s="234" t="s">
        <v>119</v>
      </c>
      <c r="D5" s="235"/>
      <c r="E5" s="235"/>
      <c r="F5" s="235"/>
      <c r="G5" s="235"/>
      <c r="H5" s="235"/>
      <c r="I5" s="235"/>
      <c r="J5" s="93" t="s">
        <v>43</v>
      </c>
      <c r="K5" s="175" t="s">
        <v>138</v>
      </c>
      <c r="L5" s="175"/>
      <c r="M5" s="175"/>
      <c r="N5" s="175"/>
      <c r="O5" s="175"/>
      <c r="P5" s="67"/>
      <c r="Q5" s="102" t="s">
        <v>7</v>
      </c>
      <c r="R5" s="176"/>
      <c r="S5" s="103"/>
      <c r="T5" s="57"/>
      <c r="U5" s="57"/>
      <c r="V5" s="57"/>
      <c r="W5" s="57"/>
      <c r="X5" s="57"/>
      <c r="Y5" s="57"/>
      <c r="Z5" s="57"/>
      <c r="AA5" s="57"/>
      <c r="AB5" s="57"/>
    </row>
    <row r="6" spans="1:28" ht="13.5" customHeight="1" x14ac:dyDescent="0.2">
      <c r="A6" s="67"/>
      <c r="B6" s="67"/>
      <c r="C6" s="67"/>
      <c r="D6" s="67"/>
      <c r="E6" s="67"/>
      <c r="F6" s="67"/>
      <c r="G6" s="92"/>
      <c r="H6" s="91"/>
      <c r="I6" s="91"/>
      <c r="J6" s="91"/>
      <c r="K6" s="91"/>
      <c r="L6" s="67"/>
      <c r="M6" s="67"/>
      <c r="N6" s="67"/>
      <c r="O6" s="67"/>
      <c r="P6" s="67"/>
      <c r="Q6" s="67"/>
      <c r="R6" s="176"/>
      <c r="S6" s="103"/>
      <c r="T6" s="57"/>
      <c r="U6" s="57"/>
      <c r="V6" s="57"/>
      <c r="W6" s="57"/>
      <c r="X6" s="57"/>
      <c r="Y6" s="57"/>
      <c r="Z6" s="57"/>
      <c r="AA6" s="57"/>
      <c r="AB6" s="57"/>
    </row>
    <row r="7" spans="1:28" ht="13.5" customHeight="1" x14ac:dyDescent="0.2">
      <c r="A7" s="67"/>
      <c r="B7" s="67" t="s">
        <v>83</v>
      </c>
      <c r="C7" s="63" t="s">
        <v>84</v>
      </c>
      <c r="D7" s="95"/>
      <c r="E7" s="95"/>
      <c r="F7" s="64"/>
      <c r="G7" s="64" t="s">
        <v>85</v>
      </c>
      <c r="H7" s="62"/>
      <c r="I7" s="64"/>
      <c r="J7" s="64"/>
      <c r="K7" s="64"/>
      <c r="L7" s="95" t="s">
        <v>86</v>
      </c>
      <c r="M7" s="62"/>
      <c r="N7" s="95"/>
      <c r="O7" s="65"/>
      <c r="P7" s="69"/>
      <c r="Q7" s="67"/>
      <c r="R7" s="176"/>
      <c r="S7" s="103"/>
      <c r="T7" s="57"/>
      <c r="U7" s="57"/>
      <c r="V7" s="57"/>
      <c r="W7" s="57"/>
      <c r="X7" s="57"/>
      <c r="Y7" s="57"/>
      <c r="Z7" s="57"/>
      <c r="AA7" s="57"/>
      <c r="AB7" s="57"/>
    </row>
    <row r="8" spans="1:28" ht="13.5" customHeight="1" x14ac:dyDescent="0.2">
      <c r="A8" s="67"/>
      <c r="B8" s="67"/>
      <c r="C8" s="66"/>
      <c r="D8" s="91"/>
      <c r="E8" s="91"/>
      <c r="F8" s="67"/>
      <c r="G8" s="67" t="s">
        <v>87</v>
      </c>
      <c r="H8" s="54"/>
      <c r="I8" s="67"/>
      <c r="J8" s="67"/>
      <c r="K8" s="67"/>
      <c r="L8" s="91" t="s">
        <v>88</v>
      </c>
      <c r="M8" s="60"/>
      <c r="N8" s="91"/>
      <c r="O8" s="68"/>
      <c r="P8" s="69"/>
      <c r="Q8" s="67"/>
      <c r="R8" s="176"/>
      <c r="S8" s="103"/>
      <c r="T8" s="57"/>
      <c r="U8" s="57"/>
      <c r="V8" s="57"/>
      <c r="W8" s="57"/>
      <c r="X8" s="57"/>
      <c r="Y8" s="57"/>
      <c r="Z8" s="57"/>
      <c r="AA8" s="57"/>
      <c r="AB8" s="57"/>
    </row>
    <row r="9" spans="1:28" ht="13.5" customHeight="1" x14ac:dyDescent="0.2">
      <c r="A9" s="67"/>
      <c r="B9" s="67"/>
      <c r="C9" s="69" t="s">
        <v>89</v>
      </c>
      <c r="D9" s="91"/>
      <c r="E9" s="91"/>
      <c r="F9" s="67"/>
      <c r="G9" s="67"/>
      <c r="H9" s="67"/>
      <c r="I9" s="67"/>
      <c r="J9" s="67"/>
      <c r="K9" s="67"/>
      <c r="L9" s="91"/>
      <c r="M9" s="91"/>
      <c r="N9" s="91"/>
      <c r="O9" s="68"/>
      <c r="P9" s="69"/>
      <c r="Q9" s="67"/>
      <c r="R9" s="176"/>
      <c r="S9" s="103"/>
      <c r="T9" s="57"/>
      <c r="U9" s="57"/>
      <c r="V9" s="57"/>
      <c r="W9" s="57"/>
      <c r="X9" s="57"/>
      <c r="Y9" s="57"/>
      <c r="Z9" s="57"/>
      <c r="AA9" s="57"/>
      <c r="AB9" s="57"/>
    </row>
    <row r="10" spans="1:28" ht="13.5" customHeight="1" x14ac:dyDescent="0.2">
      <c r="A10" s="67"/>
      <c r="B10" s="70"/>
      <c r="C10" s="97"/>
      <c r="D10" s="91"/>
      <c r="E10" s="91"/>
      <c r="F10" s="67"/>
      <c r="G10" s="67"/>
      <c r="H10" s="67"/>
      <c r="I10" s="67"/>
      <c r="J10" s="67"/>
      <c r="K10" s="67"/>
      <c r="L10" s="67"/>
      <c r="M10" s="91"/>
      <c r="N10" s="67"/>
      <c r="O10" s="70"/>
      <c r="P10" s="69"/>
      <c r="Q10" s="67"/>
      <c r="R10" s="176"/>
      <c r="S10" s="103"/>
      <c r="T10" s="57"/>
      <c r="U10" s="57"/>
      <c r="V10" s="57"/>
      <c r="W10" s="57"/>
      <c r="X10" s="57"/>
      <c r="Y10" s="57"/>
      <c r="Z10" s="57"/>
      <c r="AA10" s="57"/>
      <c r="AB10" s="57"/>
    </row>
    <row r="11" spans="1:28" ht="13.5" customHeight="1" x14ac:dyDescent="0.2">
      <c r="A11" s="67"/>
      <c r="B11" s="70"/>
      <c r="C11" s="91"/>
      <c r="D11" s="91"/>
      <c r="E11" s="91"/>
      <c r="F11" s="67"/>
      <c r="G11" s="67"/>
      <c r="H11" s="67"/>
      <c r="I11" s="67"/>
      <c r="J11" s="67"/>
      <c r="K11" s="67"/>
      <c r="L11" s="67"/>
      <c r="M11" s="91"/>
      <c r="N11" s="67"/>
      <c r="O11" s="70"/>
      <c r="P11" s="69"/>
      <c r="Q11" s="76"/>
      <c r="R11" s="176"/>
      <c r="S11" s="103"/>
      <c r="T11" s="57"/>
      <c r="U11" s="57"/>
      <c r="V11" s="57"/>
      <c r="W11" s="57"/>
      <c r="X11" s="57"/>
      <c r="Y11" s="57"/>
      <c r="Z11" s="57"/>
      <c r="AA11" s="57"/>
      <c r="AB11" s="57"/>
    </row>
    <row r="12" spans="1:28" ht="13.5" customHeight="1" x14ac:dyDescent="0.2">
      <c r="A12" s="67"/>
      <c r="B12" s="70"/>
      <c r="C12" s="60"/>
      <c r="D12" s="67"/>
      <c r="E12" s="67"/>
      <c r="F12" s="71"/>
      <c r="G12" s="67"/>
      <c r="H12" s="60"/>
      <c r="I12" s="67"/>
      <c r="J12" s="67"/>
      <c r="K12" s="67"/>
      <c r="L12" s="67"/>
      <c r="M12" s="60"/>
      <c r="N12" s="67"/>
      <c r="O12" s="70"/>
      <c r="P12" s="69"/>
      <c r="Q12" s="67"/>
      <c r="R12" s="176"/>
      <c r="S12" s="103"/>
      <c r="T12" s="57"/>
      <c r="U12" s="57"/>
      <c r="V12" s="57"/>
      <c r="W12" s="57"/>
      <c r="X12" s="57"/>
      <c r="Y12" s="57"/>
      <c r="Z12" s="57"/>
      <c r="AA12" s="57"/>
      <c r="AB12" s="57"/>
    </row>
    <row r="13" spans="1:28" ht="40.5" customHeight="1" x14ac:dyDescent="0.2">
      <c r="A13" s="67"/>
      <c r="B13" s="108" t="s">
        <v>90</v>
      </c>
      <c r="C13" s="212" t="s">
        <v>91</v>
      </c>
      <c r="D13" s="212"/>
      <c r="E13" s="94">
        <f>(9600+1500)/43560</f>
        <v>0.25482093663911848</v>
      </c>
      <c r="F13" s="95" t="s">
        <v>18</v>
      </c>
      <c r="G13" s="213" t="s">
        <v>21</v>
      </c>
      <c r="H13" s="213"/>
      <c r="I13" s="213"/>
      <c r="J13" s="96">
        <f>IF(AND(ISNUMBER(E13),ISNUMBER(E14)), E13/E14, "")</f>
        <v>0.33595377276086813</v>
      </c>
      <c r="K13" s="95" t="s">
        <v>22</v>
      </c>
      <c r="L13" s="214" t="s">
        <v>92</v>
      </c>
      <c r="M13" s="214"/>
      <c r="N13" s="214"/>
      <c r="O13" s="113" cm="1">
        <f t="array" ref="O13">_xlfn.IFS(J13&gt;=30%, 5, J13&lt;30%, 3)</f>
        <v>5</v>
      </c>
      <c r="P13" s="67"/>
      <c r="R13" s="176"/>
      <c r="S13" s="103"/>
      <c r="T13" s="110"/>
      <c r="U13" s="82"/>
      <c r="V13" s="60"/>
      <c r="W13" s="60"/>
      <c r="X13" s="57"/>
      <c r="Y13" s="57"/>
      <c r="Z13" s="57"/>
      <c r="AA13" s="57"/>
      <c r="AB13" s="57"/>
    </row>
    <row r="14" spans="1:28" ht="41.25" customHeight="1" x14ac:dyDescent="0.2">
      <c r="A14" s="67"/>
      <c r="B14" s="67"/>
      <c r="C14" s="215" t="s">
        <v>19</v>
      </c>
      <c r="D14" s="215"/>
      <c r="E14" s="141">
        <f>IF(ISNUMBER(D40), D40, "")</f>
        <v>0.75850000000000006</v>
      </c>
      <c r="F14" s="109" t="s">
        <v>18</v>
      </c>
      <c r="G14" s="217" t="str">
        <f>IF(J13&lt;20%, "WARNING: It may be difficult to meet the 3 inch required minimum with this ratio. Some runoff from drainage area may need to be diverted. Please contact MWRD staff.", "")</f>
        <v/>
      </c>
      <c r="H14" s="217"/>
      <c r="I14" s="217"/>
      <c r="J14" s="217"/>
      <c r="K14" s="217"/>
      <c r="L14" s="216" t="s">
        <v>93</v>
      </c>
      <c r="M14" s="216"/>
      <c r="N14" s="216"/>
      <c r="O14" s="112">
        <v>8.5</v>
      </c>
      <c r="P14" s="67"/>
      <c r="Q14" s="111"/>
      <c r="R14" s="176"/>
      <c r="S14" s="103"/>
      <c r="T14" s="110"/>
      <c r="U14" s="82"/>
      <c r="V14" s="83"/>
      <c r="W14" s="83"/>
      <c r="X14" s="83"/>
      <c r="Y14" s="83"/>
      <c r="Z14" s="83"/>
      <c r="AA14" s="83"/>
      <c r="AB14" s="57"/>
    </row>
    <row r="15" spans="1:28" ht="13.5" customHeight="1" x14ac:dyDescent="0.2">
      <c r="A15" s="67"/>
      <c r="B15" s="67"/>
      <c r="C15" s="91"/>
      <c r="D15" s="91"/>
      <c r="E15" s="91"/>
      <c r="F15" s="67"/>
      <c r="G15" s="67"/>
      <c r="H15" s="67"/>
      <c r="I15" s="67"/>
      <c r="J15" s="67"/>
      <c r="K15" s="67"/>
      <c r="L15" s="67"/>
      <c r="M15" s="67"/>
      <c r="N15" s="67"/>
      <c r="O15" s="67"/>
      <c r="P15" s="57"/>
      <c r="Q15" s="67"/>
      <c r="R15" s="57"/>
      <c r="S15" s="57"/>
      <c r="T15" s="57"/>
      <c r="U15" s="57"/>
      <c r="V15" s="57"/>
      <c r="W15" s="57"/>
      <c r="X15" s="57"/>
      <c r="Y15" s="57"/>
      <c r="Z15" s="57"/>
      <c r="AA15" s="57"/>
    </row>
    <row r="16" spans="1:28" ht="13.5" customHeight="1" x14ac:dyDescent="0.2">
      <c r="A16" s="67"/>
      <c r="B16" s="211" t="s">
        <v>94</v>
      </c>
      <c r="C16" s="211"/>
      <c r="D16" s="211"/>
      <c r="E16" s="211"/>
      <c r="F16" s="211"/>
      <c r="G16" s="211"/>
      <c r="H16" s="211"/>
      <c r="I16" s="211"/>
      <c r="J16" s="211"/>
      <c r="K16" s="211"/>
      <c r="L16" s="211"/>
      <c r="M16" s="211"/>
      <c r="N16" s="211"/>
      <c r="O16" s="211"/>
      <c r="P16" s="57"/>
      <c r="Q16" s="67"/>
      <c r="R16" s="57"/>
      <c r="S16" s="57"/>
      <c r="T16" s="57"/>
      <c r="U16" s="57"/>
      <c r="V16" s="57"/>
      <c r="W16" s="57"/>
      <c r="X16" s="57"/>
      <c r="Y16" s="57"/>
      <c r="Z16" s="57"/>
      <c r="AA16" s="57"/>
    </row>
    <row r="17" spans="1:27" ht="13.5" customHeight="1" x14ac:dyDescent="0.2">
      <c r="A17" s="67"/>
      <c r="B17" s="211"/>
      <c r="C17" s="211"/>
      <c r="D17" s="211"/>
      <c r="E17" s="211"/>
      <c r="F17" s="211"/>
      <c r="G17" s="211"/>
      <c r="H17" s="211"/>
      <c r="I17" s="211"/>
      <c r="J17" s="211"/>
      <c r="K17" s="211"/>
      <c r="L17" s="211"/>
      <c r="M17" s="211"/>
      <c r="N17" s="211"/>
      <c r="O17" s="211"/>
      <c r="P17" s="57"/>
      <c r="Q17" s="67"/>
      <c r="R17" s="57"/>
      <c r="S17" s="57"/>
      <c r="T17" s="57"/>
      <c r="U17" s="57"/>
      <c r="V17" s="57"/>
      <c r="W17" s="57"/>
      <c r="X17" s="57"/>
      <c r="Y17" s="57"/>
      <c r="Z17" s="57"/>
      <c r="AA17" s="57"/>
    </row>
    <row r="18" spans="1:27" ht="13.5" customHeight="1" x14ac:dyDescent="0.2">
      <c r="A18" s="67"/>
      <c r="B18" s="67"/>
      <c r="C18" s="91"/>
      <c r="D18" s="91"/>
      <c r="E18" s="91"/>
      <c r="F18" s="67"/>
      <c r="G18" s="67"/>
      <c r="H18" s="67"/>
      <c r="I18" s="67"/>
      <c r="J18" s="67"/>
      <c r="K18" s="67"/>
      <c r="L18" s="67"/>
      <c r="M18" s="67"/>
      <c r="N18" s="67"/>
      <c r="O18" s="67"/>
      <c r="P18" s="67"/>
      <c r="Q18" s="67"/>
      <c r="R18" s="57"/>
      <c r="S18" s="57"/>
      <c r="T18" s="57"/>
      <c r="U18" s="57"/>
      <c r="V18" s="57"/>
      <c r="W18" s="57"/>
      <c r="X18" s="57"/>
      <c r="Y18" s="57"/>
      <c r="Z18" s="57"/>
      <c r="AA18" s="57"/>
    </row>
    <row r="19" spans="1:27" ht="55.5" customHeight="1" x14ac:dyDescent="0.2">
      <c r="A19" s="67"/>
      <c r="B19" s="205" t="s">
        <v>95</v>
      </c>
      <c r="C19" s="205"/>
      <c r="D19" s="99" t="s">
        <v>96</v>
      </c>
      <c r="E19" s="99" t="s">
        <v>97</v>
      </c>
      <c r="F19" s="99" t="s">
        <v>98</v>
      </c>
      <c r="G19" s="99" t="s">
        <v>99</v>
      </c>
      <c r="H19" s="99" t="s">
        <v>100</v>
      </c>
      <c r="I19" s="99" t="s">
        <v>101</v>
      </c>
      <c r="J19" s="99" t="s">
        <v>102</v>
      </c>
      <c r="K19" s="99" t="s">
        <v>103</v>
      </c>
      <c r="L19" s="99" t="s">
        <v>85</v>
      </c>
      <c r="M19" s="99" t="s">
        <v>104</v>
      </c>
      <c r="N19" s="99" t="s">
        <v>105</v>
      </c>
      <c r="O19" s="99" t="s">
        <v>106</v>
      </c>
      <c r="P19" s="57"/>
      <c r="Q19" s="99" t="s">
        <v>107</v>
      </c>
      <c r="R19" s="104" t="s">
        <v>108</v>
      </c>
      <c r="S19" s="57"/>
      <c r="T19" s="57"/>
      <c r="U19" s="57"/>
      <c r="V19" s="57"/>
      <c r="W19" s="57"/>
      <c r="X19" s="57"/>
      <c r="Y19" s="57"/>
      <c r="Z19" s="57"/>
      <c r="AA19" s="57"/>
    </row>
    <row r="20" spans="1:27" ht="13.5" customHeight="1" x14ac:dyDescent="0.2">
      <c r="A20" s="67"/>
      <c r="B20" s="178" t="s">
        <v>139</v>
      </c>
      <c r="C20" s="178"/>
      <c r="D20" s="179">
        <f>IF(ISNUMBER(H20), SUM(H20:H23), "")</f>
        <v>0.71150000000000002</v>
      </c>
      <c r="E20" s="180" t="s">
        <v>140</v>
      </c>
      <c r="F20" s="58" t="s">
        <v>141</v>
      </c>
      <c r="G20" s="58">
        <v>98</v>
      </c>
      <c r="H20" s="61">
        <v>0.35199999999999998</v>
      </c>
      <c r="I20" s="98">
        <f>IF(AND(ISNUMBER(G20),ISNUMBER(H20)), G20*H20, "")</f>
        <v>34.495999999999995</v>
      </c>
      <c r="J20" s="181">
        <f>IF(AND(ISNUMBER(H20),ISNUMBER(I20)),(SUM(I20:I23)/SUM(H20:H23)),"")</f>
        <v>93.507378777231182</v>
      </c>
      <c r="K20" s="182">
        <f>IF(ISNUMBER(J20), ((1000/J20)-10), "")</f>
        <v>0.69434319597778682</v>
      </c>
      <c r="L20" s="182">
        <f>IF(AND(ISNUMBER($O$13),ISNUMBER(K20)), (($O$13-(0.2*K20))^2)/($O$13+(0.8*K20)), "")</f>
        <v>4.2535696753660348</v>
      </c>
      <c r="M20" s="182">
        <f>IF(AND(ISNUMBER($O$14),ISNUMBER(K20)), (($O$14-(0.2*K20))^2)/($O$14+(0.8*K20)), "")</f>
        <v>7.7200280553235663</v>
      </c>
      <c r="N20" s="183">
        <f>IF(AND(ISNUMBER(L20),ISNUMBER(D20)), (L20/12)*D20*43560*7.48, "")</f>
        <v>82174.42586780031</v>
      </c>
      <c r="O20" s="183">
        <f>IF(AND(ISNUMBER(M20),ISNUMBER(D20)), (M20/12)*D20*43560*7.48, "")</f>
        <v>149142.70167090508</v>
      </c>
      <c r="P20" s="57"/>
      <c r="Q20" s="184">
        <f>'Example Design DRC'!K32+'Example Design DRC'!K44</f>
        <v>216102.18666666668</v>
      </c>
      <c r="R20" s="57"/>
      <c r="S20" s="57"/>
      <c r="T20" s="57"/>
      <c r="U20" s="57"/>
      <c r="V20" s="57"/>
      <c r="W20" s="57"/>
      <c r="X20" s="57"/>
      <c r="Y20" s="57"/>
      <c r="Z20" s="57"/>
      <c r="AA20" s="57"/>
    </row>
    <row r="21" spans="1:27" ht="13.5" customHeight="1" x14ac:dyDescent="0.2">
      <c r="A21" s="67"/>
      <c r="B21" s="178"/>
      <c r="C21" s="178"/>
      <c r="D21" s="179"/>
      <c r="E21" s="180"/>
      <c r="F21" s="58" t="s">
        <v>142</v>
      </c>
      <c r="G21" s="58">
        <v>74</v>
      </c>
      <c r="H21" s="61">
        <v>0.04</v>
      </c>
      <c r="I21" s="98">
        <f t="shared" ref="I21:I39" si="0">IF(AND(ISNUMBER(G21),ISNUMBER(H21)), G21*H21, "")</f>
        <v>2.96</v>
      </c>
      <c r="J21" s="181"/>
      <c r="K21" s="182"/>
      <c r="L21" s="182"/>
      <c r="M21" s="182"/>
      <c r="N21" s="183"/>
      <c r="O21" s="183"/>
      <c r="P21" s="57"/>
      <c r="Q21" s="185"/>
      <c r="R21" s="57"/>
      <c r="S21" s="57"/>
      <c r="T21" s="57"/>
      <c r="U21" s="57"/>
      <c r="V21" s="57"/>
      <c r="W21" s="57"/>
      <c r="X21" s="57"/>
      <c r="Y21" s="57"/>
      <c r="Z21" s="57"/>
      <c r="AA21" s="57"/>
    </row>
    <row r="22" spans="1:27" ht="13.5" customHeight="1" x14ac:dyDescent="0.2">
      <c r="A22" s="67"/>
      <c r="B22" s="178"/>
      <c r="C22" s="178"/>
      <c r="D22" s="179"/>
      <c r="E22" s="180"/>
      <c r="F22" s="58" t="s">
        <v>143</v>
      </c>
      <c r="G22" s="58">
        <v>91</v>
      </c>
      <c r="H22" s="61">
        <v>0.31950000000000001</v>
      </c>
      <c r="I22" s="98">
        <f t="shared" si="0"/>
        <v>29.0745</v>
      </c>
      <c r="J22" s="181"/>
      <c r="K22" s="182"/>
      <c r="L22" s="182"/>
      <c r="M22" s="182"/>
      <c r="N22" s="183"/>
      <c r="O22" s="183"/>
      <c r="P22" s="57"/>
      <c r="Q22" s="185"/>
      <c r="R22" s="57"/>
      <c r="S22" s="57"/>
      <c r="T22" s="57"/>
      <c r="U22" s="57"/>
      <c r="V22" s="57"/>
      <c r="W22" s="57"/>
      <c r="X22" s="57"/>
      <c r="Y22" s="57"/>
      <c r="Z22" s="57"/>
      <c r="AA22" s="57"/>
    </row>
    <row r="23" spans="1:27" ht="13.5" customHeight="1" x14ac:dyDescent="0.2">
      <c r="A23" s="67"/>
      <c r="B23" s="178"/>
      <c r="C23" s="178"/>
      <c r="D23" s="179"/>
      <c r="E23" s="180"/>
      <c r="F23" s="58"/>
      <c r="G23" s="58"/>
      <c r="H23" s="61"/>
      <c r="I23" s="98" t="str">
        <f t="shared" si="0"/>
        <v/>
      </c>
      <c r="J23" s="181"/>
      <c r="K23" s="182"/>
      <c r="L23" s="182"/>
      <c r="M23" s="182"/>
      <c r="N23" s="183"/>
      <c r="O23" s="183"/>
      <c r="P23" s="57"/>
      <c r="Q23" s="186"/>
      <c r="R23" s="57"/>
      <c r="S23" s="57"/>
      <c r="T23" s="57"/>
      <c r="U23" s="57"/>
      <c r="V23" s="57"/>
      <c r="W23" s="57"/>
      <c r="X23" s="57"/>
      <c r="Y23" s="57"/>
      <c r="Z23" s="57"/>
      <c r="AA23" s="57"/>
    </row>
    <row r="24" spans="1:27" ht="13.5" customHeight="1" x14ac:dyDescent="0.2">
      <c r="A24" s="67"/>
      <c r="B24" s="178" t="s">
        <v>144</v>
      </c>
      <c r="C24" s="178"/>
      <c r="D24" s="179">
        <f t="shared" ref="D24" si="1">IF(ISNUMBER(H24), SUM(H24:H27), "")</f>
        <v>4.7E-2</v>
      </c>
      <c r="E24" s="180" t="s">
        <v>140</v>
      </c>
      <c r="F24" s="58" t="s">
        <v>145</v>
      </c>
      <c r="G24" s="58">
        <v>98</v>
      </c>
      <c r="H24" s="59">
        <v>2E-3</v>
      </c>
      <c r="I24" s="98">
        <f t="shared" si="0"/>
        <v>0.19600000000000001</v>
      </c>
      <c r="J24" s="181">
        <f t="shared" ref="J24" si="2">IF(AND(ISNUMBER(H24),ISNUMBER(I24)),(SUM(I24:I27)/SUM(H24:H27)),"")</f>
        <v>87.148936170212764</v>
      </c>
      <c r="K24" s="182">
        <f t="shared" ref="K24" si="3">IF(ISNUMBER(J24), ((1000/J24)-10), "")</f>
        <v>1.474609375</v>
      </c>
      <c r="L24" s="182">
        <f>IF(AND(ISNUMBER($O$13),ISNUMBER(K24)), (($O$13-(0.2*K24))^2)/($O$13+(0.8*K24)), "")</f>
        <v>3.5823429845527812</v>
      </c>
      <c r="M24" s="182">
        <f>IF(AND(ISNUMBER($O$14),ISNUMBER(K24)), (($O$14-(0.2*K24))^2)/($O$14+(0.8*K24)), "")</f>
        <v>6.9551116229065775</v>
      </c>
      <c r="N24" s="183">
        <f t="shared" ref="N24" si="4">IF(AND(ISNUMBER(L24),ISNUMBER(D24)), (L24/12)*D24*43560*7.48, "")</f>
        <v>4571.6528537272343</v>
      </c>
      <c r="O24" s="183">
        <f t="shared" ref="O24" si="5">IF(AND(ISNUMBER(M24),ISNUMBER(D24)), (M24/12)*D24*43560*7.48, "")</f>
        <v>8875.8547230010026</v>
      </c>
      <c r="P24" s="57"/>
      <c r="Q24" s="184">
        <f>'Example Design DRC'!K55+'Example Design DRC'!K67</f>
        <v>28237</v>
      </c>
      <c r="R24" s="57"/>
      <c r="S24" s="57"/>
      <c r="T24" s="57"/>
      <c r="U24" s="57"/>
      <c r="V24" s="57"/>
      <c r="W24" s="57"/>
      <c r="X24" s="57"/>
      <c r="Y24" s="57"/>
      <c r="Z24" s="57"/>
      <c r="AA24" s="57"/>
    </row>
    <row r="25" spans="1:27" ht="13.5" customHeight="1" x14ac:dyDescent="0.2">
      <c r="A25" s="67"/>
      <c r="B25" s="178"/>
      <c r="C25" s="178"/>
      <c r="D25" s="179"/>
      <c r="E25" s="180"/>
      <c r="F25" s="58" t="s">
        <v>146</v>
      </c>
      <c r="G25" s="58">
        <v>70</v>
      </c>
      <c r="H25" s="59">
        <v>0.02</v>
      </c>
      <c r="I25" s="98">
        <f t="shared" si="0"/>
        <v>1.4000000000000001</v>
      </c>
      <c r="J25" s="181"/>
      <c r="K25" s="182"/>
      <c r="L25" s="182"/>
      <c r="M25" s="182"/>
      <c r="N25" s="183"/>
      <c r="O25" s="183"/>
      <c r="P25" s="57"/>
      <c r="Q25" s="185"/>
      <c r="R25" s="57"/>
      <c r="S25" s="57"/>
      <c r="T25" s="57"/>
      <c r="U25" s="57"/>
      <c r="V25" s="57"/>
      <c r="W25" s="57"/>
      <c r="X25" s="57"/>
      <c r="Y25" s="57"/>
      <c r="Z25" s="57"/>
      <c r="AA25" s="57"/>
    </row>
    <row r="26" spans="1:27" ht="13.5" customHeight="1" x14ac:dyDescent="0.2">
      <c r="A26" s="67"/>
      <c r="B26" s="178"/>
      <c r="C26" s="178"/>
      <c r="D26" s="179"/>
      <c r="E26" s="180"/>
      <c r="F26" s="58" t="s">
        <v>147</v>
      </c>
      <c r="G26" s="58">
        <v>100</v>
      </c>
      <c r="H26" s="59">
        <v>2.5000000000000001E-2</v>
      </c>
      <c r="I26" s="98">
        <f t="shared" si="0"/>
        <v>2.5</v>
      </c>
      <c r="J26" s="181"/>
      <c r="K26" s="182"/>
      <c r="L26" s="182"/>
      <c r="M26" s="182"/>
      <c r="N26" s="183"/>
      <c r="O26" s="183"/>
      <c r="P26" s="57"/>
      <c r="Q26" s="185"/>
      <c r="R26" s="57"/>
      <c r="S26" s="57"/>
      <c r="T26" s="57"/>
      <c r="U26" s="57"/>
      <c r="V26" s="57"/>
      <c r="W26" s="57"/>
      <c r="X26" s="57"/>
      <c r="Y26" s="57"/>
      <c r="Z26" s="57"/>
      <c r="AA26" s="57"/>
    </row>
    <row r="27" spans="1:27" ht="13.5" customHeight="1" x14ac:dyDescent="0.2">
      <c r="A27" s="67"/>
      <c r="B27" s="178"/>
      <c r="C27" s="178"/>
      <c r="D27" s="179"/>
      <c r="E27" s="180"/>
      <c r="F27" s="58"/>
      <c r="G27" s="58"/>
      <c r="H27" s="59"/>
      <c r="I27" s="98" t="str">
        <f t="shared" si="0"/>
        <v/>
      </c>
      <c r="J27" s="181"/>
      <c r="K27" s="182"/>
      <c r="L27" s="182"/>
      <c r="M27" s="182"/>
      <c r="N27" s="183"/>
      <c r="O27" s="183"/>
      <c r="P27" s="57"/>
      <c r="Q27" s="186"/>
      <c r="R27" s="57"/>
      <c r="S27" s="57"/>
      <c r="T27" s="57"/>
      <c r="U27" s="57"/>
      <c r="V27" s="57"/>
      <c r="W27" s="57"/>
      <c r="X27" s="57"/>
      <c r="Y27" s="57"/>
      <c r="Z27" s="57"/>
      <c r="AA27" s="57"/>
    </row>
    <row r="28" spans="1:27" ht="13.5" customHeight="1" x14ac:dyDescent="0.2">
      <c r="A28" s="67"/>
      <c r="B28" s="178"/>
      <c r="C28" s="178"/>
      <c r="D28" s="179" t="str">
        <f t="shared" ref="D28" si="6">IF(ISNUMBER(H28), SUM(H28:H31), "")</f>
        <v/>
      </c>
      <c r="E28" s="180"/>
      <c r="F28" s="58"/>
      <c r="G28" s="58"/>
      <c r="H28" s="59"/>
      <c r="I28" s="98" t="str">
        <f t="shared" si="0"/>
        <v/>
      </c>
      <c r="J28" s="181" t="str">
        <f t="shared" ref="J28" si="7">IF(AND(ISNUMBER(H28),ISNUMBER(I28)),(SUM(I28:I31)/SUM(H28:H31)),"")</f>
        <v/>
      </c>
      <c r="K28" s="182" t="str">
        <f t="shared" ref="K28" si="8">IF(ISNUMBER(J28), ((1000/J28)-10), "")</f>
        <v/>
      </c>
      <c r="L28" s="182" t="str">
        <f>IF(AND(ISNUMBER($O$13),ISNUMBER(K28)), (($O$13-(0.2*K28))^2)/($O$13+(0.8*K28)), "")</f>
        <v/>
      </c>
      <c r="M28" s="182" t="str">
        <f>IF(AND(ISNUMBER($O$14),ISNUMBER(K28)), (($O$14-(0.2*K28))^2)/($O$14+(0.8*K28)), "")</f>
        <v/>
      </c>
      <c r="N28" s="183" t="str">
        <f t="shared" ref="N28" si="9">IF(AND(ISNUMBER(L28),ISNUMBER(D28)), (L28/12)*D28*43560*7.48, "")</f>
        <v/>
      </c>
      <c r="O28" s="183" t="str">
        <f t="shared" ref="O28" si="10">IF(AND(ISNUMBER(M28),ISNUMBER(D28)), (M28/12)*D28*43560*7.48, "")</f>
        <v/>
      </c>
      <c r="P28" s="57"/>
      <c r="Q28" s="184"/>
      <c r="R28" s="57"/>
      <c r="S28" s="57"/>
      <c r="T28" s="57"/>
      <c r="U28" s="57"/>
      <c r="V28" s="57"/>
      <c r="W28" s="57"/>
      <c r="X28" s="57"/>
      <c r="Y28" s="57"/>
      <c r="Z28" s="57"/>
      <c r="AA28" s="57"/>
    </row>
    <row r="29" spans="1:27" ht="13.5" customHeight="1" x14ac:dyDescent="0.2">
      <c r="A29" s="67"/>
      <c r="B29" s="178"/>
      <c r="C29" s="178"/>
      <c r="D29" s="179"/>
      <c r="E29" s="180"/>
      <c r="F29" s="58"/>
      <c r="G29" s="58"/>
      <c r="H29" s="59"/>
      <c r="I29" s="98" t="str">
        <f t="shared" si="0"/>
        <v/>
      </c>
      <c r="J29" s="181"/>
      <c r="K29" s="182"/>
      <c r="L29" s="182"/>
      <c r="M29" s="182"/>
      <c r="N29" s="183"/>
      <c r="O29" s="183"/>
      <c r="P29" s="57"/>
      <c r="Q29" s="185"/>
      <c r="R29" s="57"/>
      <c r="S29" s="57"/>
      <c r="T29" s="57"/>
      <c r="U29" s="57"/>
      <c r="V29" s="57"/>
      <c r="W29" s="57"/>
      <c r="X29" s="57"/>
      <c r="Y29" s="57"/>
      <c r="Z29" s="57"/>
      <c r="AA29" s="57"/>
    </row>
    <row r="30" spans="1:27" ht="13.5" customHeight="1" x14ac:dyDescent="0.2">
      <c r="A30" s="67"/>
      <c r="B30" s="178"/>
      <c r="C30" s="178"/>
      <c r="D30" s="179"/>
      <c r="E30" s="180"/>
      <c r="F30" s="58"/>
      <c r="G30" s="58"/>
      <c r="H30" s="59"/>
      <c r="I30" s="98" t="str">
        <f t="shared" si="0"/>
        <v/>
      </c>
      <c r="J30" s="181"/>
      <c r="K30" s="182"/>
      <c r="L30" s="182"/>
      <c r="M30" s="182"/>
      <c r="N30" s="183"/>
      <c r="O30" s="183"/>
      <c r="P30" s="57"/>
      <c r="Q30" s="185"/>
      <c r="R30" s="57"/>
      <c r="S30" s="57"/>
      <c r="T30" s="57"/>
      <c r="U30" s="57"/>
      <c r="V30" s="57"/>
      <c r="W30" s="57"/>
      <c r="X30" s="57"/>
      <c r="Y30" s="57"/>
      <c r="Z30" s="57"/>
      <c r="AA30" s="57"/>
    </row>
    <row r="31" spans="1:27" ht="13.5" customHeight="1" x14ac:dyDescent="0.2">
      <c r="A31" s="67"/>
      <c r="B31" s="178"/>
      <c r="C31" s="178"/>
      <c r="D31" s="179"/>
      <c r="E31" s="180"/>
      <c r="F31" s="58"/>
      <c r="G31" s="58"/>
      <c r="H31" s="59"/>
      <c r="I31" s="98" t="str">
        <f t="shared" si="0"/>
        <v/>
      </c>
      <c r="J31" s="181"/>
      <c r="K31" s="182"/>
      <c r="L31" s="182"/>
      <c r="M31" s="182"/>
      <c r="N31" s="183"/>
      <c r="O31" s="183"/>
      <c r="P31" s="57"/>
      <c r="Q31" s="186"/>
      <c r="R31" s="57"/>
      <c r="S31" s="57"/>
      <c r="T31" s="57"/>
      <c r="U31" s="57"/>
      <c r="V31" s="57"/>
      <c r="W31" s="57"/>
      <c r="X31" s="57"/>
      <c r="Y31" s="57"/>
      <c r="Z31" s="57"/>
      <c r="AA31" s="57"/>
    </row>
    <row r="32" spans="1:27" ht="13.5" customHeight="1" x14ac:dyDescent="0.2">
      <c r="A32" s="67"/>
      <c r="B32" s="178"/>
      <c r="C32" s="178"/>
      <c r="D32" s="179" t="str">
        <f t="shared" ref="D32" si="11">IF(ISNUMBER(H32), SUM(H32:H35), "")</f>
        <v/>
      </c>
      <c r="E32" s="180"/>
      <c r="F32" s="58"/>
      <c r="G32" s="58"/>
      <c r="H32" s="59"/>
      <c r="I32" s="98" t="str">
        <f t="shared" si="0"/>
        <v/>
      </c>
      <c r="J32" s="181" t="str">
        <f t="shared" ref="J32" si="12">IF(AND(ISNUMBER(H32),ISNUMBER(I32)),(SUM(I32:I35)/SUM(H32:H35)),"")</f>
        <v/>
      </c>
      <c r="K32" s="182" t="str">
        <f t="shared" ref="K32" si="13">IF(ISNUMBER(J32), ((1000/J32)-10), "")</f>
        <v/>
      </c>
      <c r="L32" s="182" t="str">
        <f>IF(AND(ISNUMBER($O$13),ISNUMBER(K32)), (($O$13-(0.2*K32))^2)/($O$13+(0.8*K32)), "")</f>
        <v/>
      </c>
      <c r="M32" s="182" t="str">
        <f>IF(AND(ISNUMBER($O$14),ISNUMBER(K32)), (($O$14-(0.2*K32))^2)/($O$14+(0.8*K32)), "")</f>
        <v/>
      </c>
      <c r="N32" s="183" t="str">
        <f t="shared" ref="N32" si="14">IF(AND(ISNUMBER(L32),ISNUMBER(D32)), (L32/12)*D32*43560*7.48, "")</f>
        <v/>
      </c>
      <c r="O32" s="183" t="str">
        <f t="shared" ref="O32" si="15">IF(AND(ISNUMBER(M32),ISNUMBER(D32)), (M32/12)*D32*43560*7.48, "")</f>
        <v/>
      </c>
      <c r="P32" s="57"/>
      <c r="Q32" s="184"/>
      <c r="R32" s="57"/>
      <c r="S32" s="57"/>
      <c r="T32" s="57"/>
      <c r="U32" s="57"/>
      <c r="V32" s="57"/>
      <c r="W32" s="57"/>
      <c r="X32" s="57"/>
      <c r="Y32" s="57"/>
      <c r="Z32" s="57"/>
      <c r="AA32" s="57"/>
    </row>
    <row r="33" spans="1:27" ht="13.5" customHeight="1" x14ac:dyDescent="0.2">
      <c r="A33" s="67"/>
      <c r="B33" s="178"/>
      <c r="C33" s="178"/>
      <c r="D33" s="179"/>
      <c r="E33" s="180"/>
      <c r="F33" s="58"/>
      <c r="G33" s="58"/>
      <c r="H33" s="59"/>
      <c r="I33" s="98" t="str">
        <f t="shared" si="0"/>
        <v/>
      </c>
      <c r="J33" s="181"/>
      <c r="K33" s="182"/>
      <c r="L33" s="182"/>
      <c r="M33" s="182"/>
      <c r="N33" s="183"/>
      <c r="O33" s="183"/>
      <c r="P33" s="57"/>
      <c r="Q33" s="185"/>
      <c r="R33" s="57"/>
      <c r="S33" s="57"/>
      <c r="T33" s="57"/>
      <c r="U33" s="57"/>
      <c r="V33" s="57"/>
      <c r="W33" s="57"/>
      <c r="X33" s="57"/>
      <c r="Y33" s="57"/>
      <c r="Z33" s="57"/>
      <c r="AA33" s="57"/>
    </row>
    <row r="34" spans="1:27" ht="13.5" customHeight="1" x14ac:dyDescent="0.2">
      <c r="A34" s="67"/>
      <c r="B34" s="178"/>
      <c r="C34" s="178"/>
      <c r="D34" s="179"/>
      <c r="E34" s="180"/>
      <c r="F34" s="58"/>
      <c r="G34" s="58"/>
      <c r="H34" s="59"/>
      <c r="I34" s="98" t="str">
        <f t="shared" si="0"/>
        <v/>
      </c>
      <c r="J34" s="181"/>
      <c r="K34" s="182"/>
      <c r="L34" s="182"/>
      <c r="M34" s="182"/>
      <c r="N34" s="183"/>
      <c r="O34" s="183"/>
      <c r="P34" s="57"/>
      <c r="Q34" s="185"/>
      <c r="R34" s="57"/>
      <c r="S34" s="57"/>
      <c r="T34" s="57"/>
      <c r="U34" s="57"/>
      <c r="V34" s="57"/>
      <c r="W34" s="57"/>
      <c r="X34" s="57"/>
      <c r="Y34" s="57"/>
      <c r="Z34" s="57"/>
      <c r="AA34" s="57"/>
    </row>
    <row r="35" spans="1:27" ht="13.5" customHeight="1" x14ac:dyDescent="0.2">
      <c r="A35" s="67"/>
      <c r="B35" s="178"/>
      <c r="C35" s="178"/>
      <c r="D35" s="179"/>
      <c r="E35" s="180"/>
      <c r="F35" s="58"/>
      <c r="G35" s="58"/>
      <c r="H35" s="59"/>
      <c r="I35" s="98" t="str">
        <f t="shared" si="0"/>
        <v/>
      </c>
      <c r="J35" s="181"/>
      <c r="K35" s="182"/>
      <c r="L35" s="182"/>
      <c r="M35" s="182"/>
      <c r="N35" s="183"/>
      <c r="O35" s="183"/>
      <c r="P35" s="57"/>
      <c r="Q35" s="186"/>
      <c r="R35" s="57"/>
      <c r="S35" s="57"/>
      <c r="T35" s="57"/>
      <c r="U35" s="57"/>
      <c r="V35" s="57"/>
      <c r="W35" s="57"/>
      <c r="X35" s="57"/>
      <c r="Y35" s="57"/>
      <c r="Z35" s="57"/>
      <c r="AA35" s="57"/>
    </row>
    <row r="36" spans="1:27" ht="13.5" customHeight="1" x14ac:dyDescent="0.2">
      <c r="A36" s="67"/>
      <c r="B36" s="178"/>
      <c r="C36" s="178"/>
      <c r="D36" s="179" t="str">
        <f t="shared" ref="D36" si="16">IF(ISNUMBER(H36), SUM(H36:H39), "")</f>
        <v/>
      </c>
      <c r="E36" s="180"/>
      <c r="F36" s="58"/>
      <c r="G36" s="58"/>
      <c r="H36" s="59"/>
      <c r="I36" s="98" t="str">
        <f t="shared" si="0"/>
        <v/>
      </c>
      <c r="J36" s="181" t="str">
        <f t="shared" ref="J36" si="17">IF(AND(ISNUMBER(H36),ISNUMBER(I36)),(SUM(I36:I39)/SUM(H36:H39)),"")</f>
        <v/>
      </c>
      <c r="K36" s="182" t="str">
        <f t="shared" ref="K36" si="18">IF(ISNUMBER(J36), ((1000/J36)-10), "")</f>
        <v/>
      </c>
      <c r="L36" s="182" t="str">
        <f>IF(AND(ISNUMBER($O$13),ISNUMBER(K36)), (($O$13-(0.2*K36))^2)/($O$13+(0.8*K36)), "")</f>
        <v/>
      </c>
      <c r="M36" s="182" t="str">
        <f>IF(AND(ISNUMBER($O$14),ISNUMBER(K36)), (($O$14-(0.2*K36))^2)/($O$14+(0.8*K36)), "")</f>
        <v/>
      </c>
      <c r="N36" s="183" t="str">
        <f t="shared" ref="N36" si="19">IF(AND(ISNUMBER(L36),ISNUMBER(D36)), (L36/12)*D36*43560*7.48, "")</f>
        <v/>
      </c>
      <c r="O36" s="183" t="str">
        <f t="shared" ref="O36" si="20">IF(AND(ISNUMBER(M36),ISNUMBER(D36)), (M36/12)*D36*43560*7.48, "")</f>
        <v/>
      </c>
      <c r="P36" s="57"/>
      <c r="Q36" s="184"/>
      <c r="R36" s="57"/>
      <c r="S36" s="57"/>
      <c r="T36" s="57"/>
      <c r="U36" s="57"/>
      <c r="V36" s="57"/>
      <c r="W36" s="57"/>
      <c r="X36" s="57"/>
      <c r="Y36" s="57"/>
      <c r="Z36" s="57"/>
      <c r="AA36" s="57"/>
    </row>
    <row r="37" spans="1:27" ht="13.5" customHeight="1" x14ac:dyDescent="0.2">
      <c r="A37" s="67"/>
      <c r="B37" s="178"/>
      <c r="C37" s="178"/>
      <c r="D37" s="179"/>
      <c r="E37" s="180"/>
      <c r="F37" s="58"/>
      <c r="G37" s="58"/>
      <c r="H37" s="59"/>
      <c r="I37" s="98" t="str">
        <f t="shared" si="0"/>
        <v/>
      </c>
      <c r="J37" s="181"/>
      <c r="K37" s="182"/>
      <c r="L37" s="182"/>
      <c r="M37" s="182"/>
      <c r="N37" s="183"/>
      <c r="O37" s="183"/>
      <c r="P37" s="57"/>
      <c r="Q37" s="185"/>
      <c r="R37" s="57"/>
      <c r="S37" s="57"/>
      <c r="T37" s="57"/>
      <c r="U37" s="57"/>
      <c r="V37" s="57"/>
      <c r="W37" s="57"/>
      <c r="X37" s="57"/>
      <c r="Y37" s="57"/>
      <c r="Z37" s="57"/>
      <c r="AA37" s="57"/>
    </row>
    <row r="38" spans="1:27" ht="13.5" customHeight="1" x14ac:dyDescent="0.2">
      <c r="A38" s="67"/>
      <c r="B38" s="178"/>
      <c r="C38" s="178"/>
      <c r="D38" s="179"/>
      <c r="E38" s="180"/>
      <c r="F38" s="58"/>
      <c r="G38" s="58"/>
      <c r="H38" s="59"/>
      <c r="I38" s="98" t="str">
        <f t="shared" si="0"/>
        <v/>
      </c>
      <c r="J38" s="181"/>
      <c r="K38" s="182"/>
      <c r="L38" s="182"/>
      <c r="M38" s="182"/>
      <c r="N38" s="183"/>
      <c r="O38" s="183"/>
      <c r="P38" s="57"/>
      <c r="Q38" s="185"/>
      <c r="R38" s="57"/>
      <c r="S38" s="57"/>
      <c r="T38" s="57"/>
      <c r="U38" s="57"/>
      <c r="V38" s="57"/>
      <c r="W38" s="57"/>
      <c r="X38" s="57"/>
      <c r="Y38" s="57"/>
      <c r="Z38" s="57"/>
      <c r="AA38" s="57"/>
    </row>
    <row r="39" spans="1:27" ht="13.5" customHeight="1" x14ac:dyDescent="0.2">
      <c r="A39" s="67"/>
      <c r="B39" s="180"/>
      <c r="C39" s="180"/>
      <c r="D39" s="187"/>
      <c r="E39" s="180"/>
      <c r="F39" s="120"/>
      <c r="G39" s="120"/>
      <c r="H39" s="121"/>
      <c r="I39" s="122" t="str">
        <f t="shared" si="0"/>
        <v/>
      </c>
      <c r="J39" s="188"/>
      <c r="K39" s="182"/>
      <c r="L39" s="182"/>
      <c r="M39" s="182"/>
      <c r="N39" s="195"/>
      <c r="O39" s="195"/>
      <c r="P39" s="57"/>
      <c r="Q39" s="185"/>
      <c r="R39" s="57"/>
      <c r="S39" s="57"/>
      <c r="T39" s="57"/>
      <c r="U39" s="57"/>
      <c r="V39" s="57"/>
      <c r="W39" s="57"/>
      <c r="X39" s="57"/>
      <c r="Y39" s="57"/>
      <c r="Z39" s="57"/>
      <c r="AA39" s="57"/>
    </row>
    <row r="40" spans="1:27" ht="13.5" customHeight="1" x14ac:dyDescent="0.2">
      <c r="A40" s="67"/>
      <c r="B40" s="202" t="s">
        <v>109</v>
      </c>
      <c r="C40" s="203"/>
      <c r="D40" s="208">
        <f>IF(ISNUMBER(D20), SUM(D20:D39), "Fill in Drainage Area values")</f>
        <v>0.75850000000000006</v>
      </c>
      <c r="E40" s="203" t="s">
        <v>110</v>
      </c>
      <c r="F40" s="114" t="s">
        <v>141</v>
      </c>
      <c r="G40" s="114">
        <v>98</v>
      </c>
      <c r="H40" s="115">
        <v>0.35199999999999998</v>
      </c>
      <c r="I40" s="116">
        <f>IF(ISNUMBER(H40), G40*H40, "")</f>
        <v>34.495999999999995</v>
      </c>
      <c r="J40" s="208">
        <f>IF(AND(ISNUMBER(H40),ISNUMBER(I40)),(SUM(I40:I45)/SUM(H40:H45)),"Fill in total values")</f>
        <v>93.113381674357271</v>
      </c>
      <c r="K40" s="189">
        <f>IF(ISNUMBER(J40), ((1000/J40)-10), "Fill in total values")</f>
        <v>0.73959491125852317</v>
      </c>
      <c r="L40" s="189">
        <f>IF(AND(ISNUMBER($O$13),ISNUMBER(K40)), (($O$13-(0.2*K40))^2)/($O$13+(0.8*K40)), "Fill in total values")</f>
        <v>4.2103102006798414</v>
      </c>
      <c r="M40" s="189">
        <f>IF(AND(ISNUMBER($O$14),ISNUMBER(K40)), (($O$14-(0.2*K40))^2)/($O$14+(0.8*K40)), "Fill in total values")</f>
        <v>7.6726511010442202</v>
      </c>
      <c r="N40" s="192">
        <f>IF(AND(ISNUMBER(L40),ISNUMBER(D40)), (L40/12)*D40*43560*7.48, "Fill in total values")</f>
        <v>86711.740246594505</v>
      </c>
      <c r="O40" s="196">
        <f>IF(AND(ISNUMBER(M40),ISNUMBER(D40)), (M40/12)*D40*43560*7.48, "Fill in total values")</f>
        <v>158018.98139692078</v>
      </c>
      <c r="P40" s="57"/>
      <c r="Q40" s="199">
        <f>IF(ISNUMBER(Q20),SUM(Q20:Q39), "Fill in DRC values")</f>
        <v>244339.18666666668</v>
      </c>
      <c r="R40" s="57"/>
      <c r="S40" s="57"/>
      <c r="T40" s="57"/>
      <c r="U40" s="57"/>
      <c r="V40" s="57"/>
      <c r="W40" s="57"/>
      <c r="X40" s="57"/>
      <c r="Y40" s="57"/>
      <c r="Z40" s="57"/>
      <c r="AA40" s="57"/>
    </row>
    <row r="41" spans="1:27" ht="13.5" customHeight="1" x14ac:dyDescent="0.2">
      <c r="A41" s="67"/>
      <c r="B41" s="204"/>
      <c r="C41" s="205"/>
      <c r="D41" s="209"/>
      <c r="E41" s="205"/>
      <c r="F41" s="58" t="s">
        <v>142</v>
      </c>
      <c r="G41" s="58">
        <v>74</v>
      </c>
      <c r="H41" s="61">
        <v>0.04</v>
      </c>
      <c r="I41" s="98">
        <f t="shared" ref="I41:I45" si="21">IF(ISNUMBER(H41), G41*H41, "")</f>
        <v>2.96</v>
      </c>
      <c r="J41" s="209"/>
      <c r="K41" s="190"/>
      <c r="L41" s="190"/>
      <c r="M41" s="190"/>
      <c r="N41" s="193"/>
      <c r="O41" s="197"/>
      <c r="P41" s="57"/>
      <c r="Q41" s="200"/>
      <c r="R41" s="57"/>
      <c r="S41" s="57"/>
      <c r="T41" s="57"/>
      <c r="U41" s="57"/>
      <c r="V41" s="57"/>
      <c r="W41" s="57"/>
      <c r="X41" s="57"/>
      <c r="Y41" s="57"/>
      <c r="Z41" s="57"/>
      <c r="AA41" s="57"/>
    </row>
    <row r="42" spans="1:27" ht="13.5" customHeight="1" x14ac:dyDescent="0.2">
      <c r="A42" s="67"/>
      <c r="B42" s="204"/>
      <c r="C42" s="205"/>
      <c r="D42" s="209"/>
      <c r="E42" s="205"/>
      <c r="F42" s="58" t="s">
        <v>143</v>
      </c>
      <c r="G42" s="58">
        <v>91</v>
      </c>
      <c r="H42" s="61">
        <v>0.31950000000000001</v>
      </c>
      <c r="I42" s="98">
        <f t="shared" si="21"/>
        <v>29.0745</v>
      </c>
      <c r="J42" s="209"/>
      <c r="K42" s="190"/>
      <c r="L42" s="190"/>
      <c r="M42" s="190"/>
      <c r="N42" s="193"/>
      <c r="O42" s="197"/>
      <c r="P42" s="57"/>
      <c r="Q42" s="200"/>
      <c r="R42" s="57"/>
      <c r="S42" s="57"/>
      <c r="T42" s="57"/>
      <c r="U42" s="57"/>
      <c r="V42" s="57"/>
      <c r="W42" s="57"/>
      <c r="X42" s="57"/>
      <c r="Y42" s="57"/>
      <c r="Z42" s="57"/>
      <c r="AA42" s="57"/>
    </row>
    <row r="43" spans="1:27" ht="13.5" customHeight="1" x14ac:dyDescent="0.2">
      <c r="A43" s="67"/>
      <c r="B43" s="231"/>
      <c r="C43" s="232"/>
      <c r="D43" s="233"/>
      <c r="E43" s="232"/>
      <c r="F43" s="58" t="s">
        <v>145</v>
      </c>
      <c r="G43" s="58">
        <v>98</v>
      </c>
      <c r="H43" s="59">
        <v>2E-3</v>
      </c>
      <c r="I43" s="98">
        <f t="shared" si="21"/>
        <v>0.19600000000000001</v>
      </c>
      <c r="J43" s="233"/>
      <c r="K43" s="190"/>
      <c r="L43" s="190"/>
      <c r="M43" s="190"/>
      <c r="N43" s="229"/>
      <c r="O43" s="230"/>
      <c r="P43" s="57"/>
      <c r="Q43" s="200"/>
      <c r="R43" s="57"/>
      <c r="S43" s="57"/>
      <c r="T43" s="57"/>
      <c r="U43" s="57"/>
      <c r="V43" s="57"/>
      <c r="W43" s="57"/>
      <c r="X43" s="57"/>
      <c r="Y43" s="57"/>
      <c r="Z43" s="57"/>
      <c r="AA43" s="57"/>
    </row>
    <row r="44" spans="1:27" ht="13.5" customHeight="1" x14ac:dyDescent="0.2">
      <c r="A44" s="67"/>
      <c r="B44" s="231"/>
      <c r="C44" s="232"/>
      <c r="D44" s="233"/>
      <c r="E44" s="232"/>
      <c r="F44" s="58" t="s">
        <v>146</v>
      </c>
      <c r="G44" s="58">
        <v>70</v>
      </c>
      <c r="H44" s="59">
        <v>0.02</v>
      </c>
      <c r="I44" s="98">
        <f t="shared" si="21"/>
        <v>1.4000000000000001</v>
      </c>
      <c r="J44" s="233"/>
      <c r="K44" s="190"/>
      <c r="L44" s="190"/>
      <c r="M44" s="190"/>
      <c r="N44" s="229"/>
      <c r="O44" s="230"/>
      <c r="P44" s="57"/>
      <c r="Q44" s="200"/>
      <c r="R44" s="57"/>
      <c r="S44" s="57"/>
      <c r="T44" s="57"/>
      <c r="U44" s="57"/>
      <c r="V44" s="57"/>
      <c r="W44" s="57"/>
      <c r="X44" s="57"/>
      <c r="Y44" s="57"/>
      <c r="Z44" s="57"/>
      <c r="AA44" s="57"/>
    </row>
    <row r="45" spans="1:27" ht="13.5" customHeight="1" x14ac:dyDescent="0.2">
      <c r="A45" s="67"/>
      <c r="B45" s="206"/>
      <c r="C45" s="207"/>
      <c r="D45" s="210"/>
      <c r="E45" s="207"/>
      <c r="F45" s="117" t="s">
        <v>147</v>
      </c>
      <c r="G45" s="117">
        <v>100</v>
      </c>
      <c r="H45" s="142">
        <v>2.5000000000000001E-2</v>
      </c>
      <c r="I45" s="119">
        <f t="shared" si="21"/>
        <v>2.5</v>
      </c>
      <c r="J45" s="210"/>
      <c r="K45" s="191"/>
      <c r="L45" s="191"/>
      <c r="M45" s="191"/>
      <c r="N45" s="194"/>
      <c r="O45" s="198"/>
      <c r="P45" s="57"/>
      <c r="Q45" s="201"/>
      <c r="R45" s="57"/>
      <c r="S45" s="57"/>
      <c r="T45" s="57"/>
      <c r="U45" s="57"/>
      <c r="V45" s="57"/>
      <c r="W45" s="57"/>
      <c r="X45" s="57"/>
      <c r="Y45" s="57"/>
      <c r="Z45" s="57"/>
      <c r="AA45" s="57"/>
    </row>
    <row r="46" spans="1:27" ht="13.5" customHeight="1" x14ac:dyDescent="0.2">
      <c r="A46" s="60"/>
      <c r="B46" s="60"/>
      <c r="C46" s="60"/>
      <c r="D46" s="60"/>
      <c r="E46" s="60"/>
      <c r="F46" s="60"/>
      <c r="G46" s="60"/>
      <c r="H46" s="73"/>
      <c r="I46" s="60"/>
      <c r="J46" s="60"/>
      <c r="K46" s="60"/>
      <c r="L46" s="60"/>
      <c r="M46" s="60"/>
      <c r="N46" s="60"/>
      <c r="O46" s="60"/>
      <c r="P46" s="60"/>
      <c r="Q46" s="57"/>
      <c r="R46" s="79"/>
      <c r="S46" s="57"/>
      <c r="T46" s="57"/>
      <c r="U46" s="57"/>
      <c r="V46" s="57"/>
      <c r="W46" s="57"/>
      <c r="X46" s="57"/>
      <c r="Y46" s="57"/>
      <c r="Z46" s="57"/>
      <c r="AA46" s="57"/>
    </row>
    <row r="47" spans="1:27" ht="13.5" customHeight="1" x14ac:dyDescent="0.2">
      <c r="A47" s="60"/>
      <c r="B47" s="60"/>
      <c r="C47" s="60"/>
      <c r="D47" s="60"/>
      <c r="E47" s="60"/>
      <c r="F47" s="60"/>
      <c r="G47" s="60"/>
      <c r="H47" s="60"/>
      <c r="I47" s="60"/>
      <c r="J47" s="60"/>
      <c r="K47" s="60"/>
      <c r="L47" s="60"/>
      <c r="M47" s="60"/>
      <c r="N47" s="60"/>
      <c r="O47" s="60"/>
      <c r="P47" s="60"/>
      <c r="Q47" s="57"/>
      <c r="R47" s="57"/>
      <c r="S47" s="57"/>
      <c r="T47" s="57"/>
      <c r="U47" s="57"/>
      <c r="V47" s="57"/>
      <c r="W47" s="57"/>
      <c r="X47" s="57"/>
      <c r="Y47" s="57"/>
      <c r="Z47" s="57"/>
      <c r="AA47" s="57"/>
    </row>
    <row r="48" spans="1:27" ht="13.5" customHeight="1" x14ac:dyDescent="0.2">
      <c r="A48" s="60"/>
      <c r="B48" s="60"/>
      <c r="C48" s="60"/>
      <c r="D48" s="60"/>
      <c r="E48" s="60"/>
      <c r="F48" s="60"/>
      <c r="G48" s="60"/>
      <c r="H48" s="60"/>
      <c r="I48" s="60"/>
      <c r="J48" s="60"/>
      <c r="K48" s="60"/>
      <c r="L48" s="60"/>
      <c r="M48" s="60"/>
      <c r="N48" s="60"/>
      <c r="O48" s="60"/>
      <c r="P48" s="60"/>
      <c r="Q48" s="57"/>
      <c r="R48" s="57"/>
      <c r="S48" s="57"/>
      <c r="T48" s="57"/>
      <c r="U48" s="57"/>
      <c r="V48" s="57"/>
      <c r="W48" s="57"/>
      <c r="X48" s="57"/>
      <c r="Y48" s="57"/>
      <c r="Z48" s="57"/>
      <c r="AA48" s="57"/>
    </row>
    <row r="49" spans="1:27" ht="13.5" customHeight="1" x14ac:dyDescent="0.2">
      <c r="A49" s="60"/>
      <c r="B49" s="60"/>
      <c r="C49" s="60"/>
      <c r="D49" s="60"/>
      <c r="E49" s="60"/>
      <c r="F49" s="60"/>
      <c r="G49" s="60"/>
      <c r="H49" s="60"/>
      <c r="I49" s="60"/>
      <c r="J49" s="60"/>
      <c r="K49" s="60"/>
      <c r="L49" s="60"/>
      <c r="M49" s="60"/>
      <c r="N49" s="60"/>
      <c r="O49" s="60"/>
      <c r="P49" s="60"/>
      <c r="Q49" s="57"/>
      <c r="R49" s="57"/>
      <c r="S49" s="57"/>
      <c r="T49" s="57"/>
      <c r="U49" s="57"/>
      <c r="V49" s="57"/>
      <c r="W49" s="57"/>
      <c r="X49" s="57"/>
      <c r="Y49" s="57"/>
      <c r="Z49" s="57"/>
      <c r="AA49" s="57"/>
    </row>
    <row r="50" spans="1:27" ht="13.5" customHeight="1" x14ac:dyDescent="0.2">
      <c r="A50" s="60"/>
      <c r="B50" s="60"/>
      <c r="C50" s="60"/>
      <c r="D50" s="60"/>
      <c r="E50" s="60"/>
      <c r="F50" s="60"/>
      <c r="G50" s="60"/>
      <c r="H50" s="60"/>
      <c r="I50" s="60"/>
      <c r="J50" s="60"/>
      <c r="K50" s="60"/>
      <c r="L50" s="60"/>
      <c r="M50" s="60"/>
      <c r="N50" s="60"/>
      <c r="O50" s="60"/>
      <c r="P50" s="60"/>
      <c r="Q50" s="57"/>
      <c r="R50" s="57"/>
      <c r="S50" s="57"/>
      <c r="T50" s="57"/>
      <c r="U50" s="57"/>
      <c r="V50" s="57"/>
      <c r="W50" s="57"/>
      <c r="X50" s="57"/>
      <c r="Y50" s="57"/>
      <c r="Z50" s="57"/>
      <c r="AA50" s="57"/>
    </row>
    <row r="51" spans="1:27" ht="13.5" customHeight="1" x14ac:dyDescent="0.2">
      <c r="A51" s="60"/>
      <c r="B51" s="60"/>
      <c r="C51" s="60"/>
      <c r="D51" s="60"/>
      <c r="E51" s="60"/>
      <c r="F51" s="60"/>
      <c r="G51" s="60"/>
      <c r="H51" s="60"/>
      <c r="I51" s="60"/>
      <c r="J51" s="60"/>
      <c r="K51" s="60"/>
      <c r="L51" s="60"/>
      <c r="M51" s="60"/>
      <c r="N51" s="60"/>
      <c r="O51" s="60"/>
      <c r="P51" s="60"/>
      <c r="Q51" s="57"/>
      <c r="R51" s="57"/>
      <c r="S51" s="57"/>
      <c r="T51" s="57"/>
      <c r="U51" s="57"/>
      <c r="V51" s="57"/>
      <c r="W51" s="57"/>
      <c r="X51" s="57"/>
      <c r="Y51" s="57"/>
      <c r="Z51" s="57"/>
      <c r="AA51" s="57"/>
    </row>
    <row r="52" spans="1:27" ht="13.5" customHeight="1" x14ac:dyDescent="0.2">
      <c r="A52" s="60"/>
      <c r="B52" s="60"/>
      <c r="C52" s="60"/>
      <c r="D52" s="60"/>
      <c r="E52" s="60"/>
      <c r="F52" s="60"/>
      <c r="G52" s="60"/>
      <c r="H52" s="60"/>
      <c r="I52" s="60"/>
      <c r="J52" s="60"/>
      <c r="K52" s="60"/>
      <c r="L52" s="60"/>
      <c r="M52" s="60"/>
      <c r="N52" s="60"/>
      <c r="O52" s="60"/>
      <c r="P52" s="60"/>
      <c r="Q52" s="57"/>
      <c r="R52" s="57"/>
      <c r="S52" s="57"/>
      <c r="T52" s="57"/>
      <c r="U52" s="57"/>
      <c r="V52" s="57"/>
      <c r="W52" s="57"/>
      <c r="X52" s="57"/>
      <c r="Y52" s="57"/>
      <c r="Z52" s="57"/>
      <c r="AA52" s="57"/>
    </row>
    <row r="53" spans="1:27" ht="13.5" customHeight="1" x14ac:dyDescent="0.2">
      <c r="A53" s="60"/>
      <c r="B53" s="60"/>
      <c r="C53" s="60"/>
      <c r="D53" s="60"/>
      <c r="E53" s="60"/>
      <c r="F53" s="60"/>
      <c r="G53" s="60"/>
      <c r="H53" s="60"/>
      <c r="I53" s="60"/>
      <c r="J53" s="60"/>
      <c r="K53" s="60"/>
      <c r="L53" s="60"/>
      <c r="M53" s="60"/>
      <c r="N53" s="60"/>
      <c r="O53" s="60"/>
      <c r="P53" s="60"/>
      <c r="Q53" s="57"/>
      <c r="R53" s="57"/>
      <c r="S53" s="57"/>
      <c r="T53" s="57"/>
      <c r="U53" s="57"/>
      <c r="V53" s="57"/>
      <c r="W53" s="57"/>
      <c r="X53" s="57"/>
      <c r="Y53" s="57"/>
      <c r="Z53" s="57"/>
      <c r="AA53" s="57"/>
    </row>
    <row r="54" spans="1:27" ht="13.5" customHeight="1" x14ac:dyDescent="0.2">
      <c r="A54" s="60"/>
      <c r="B54" s="60"/>
      <c r="C54" s="60"/>
      <c r="D54" s="60"/>
      <c r="E54" s="60"/>
      <c r="F54" s="60"/>
      <c r="G54" s="60"/>
      <c r="H54" s="60"/>
      <c r="I54" s="60"/>
      <c r="J54" s="60"/>
      <c r="K54" s="60"/>
      <c r="L54" s="60"/>
      <c r="M54" s="60"/>
      <c r="N54" s="60"/>
      <c r="O54" s="60"/>
      <c r="P54" s="60"/>
      <c r="Q54" s="57"/>
      <c r="R54" s="57"/>
      <c r="S54" s="57"/>
      <c r="T54" s="57"/>
      <c r="U54" s="57"/>
      <c r="V54" s="57"/>
      <c r="W54" s="57"/>
      <c r="X54" s="57"/>
      <c r="Y54" s="57"/>
      <c r="Z54" s="57"/>
      <c r="AA54" s="57"/>
    </row>
    <row r="55" spans="1:27" ht="13.5" customHeight="1" x14ac:dyDescent="0.2">
      <c r="A55" s="60"/>
      <c r="B55" s="60"/>
      <c r="C55" s="60"/>
      <c r="D55" s="60"/>
      <c r="E55" s="60"/>
      <c r="F55" s="60"/>
      <c r="G55" s="60"/>
      <c r="H55" s="60"/>
      <c r="I55" s="60"/>
      <c r="J55" s="60"/>
      <c r="K55" s="60"/>
      <c r="L55" s="60"/>
      <c r="M55" s="60"/>
      <c r="N55" s="60"/>
      <c r="O55" s="60"/>
      <c r="P55" s="60"/>
      <c r="Q55" s="57"/>
      <c r="R55" s="57"/>
      <c r="S55" s="57"/>
      <c r="T55" s="57"/>
      <c r="U55" s="57"/>
      <c r="V55" s="57"/>
      <c r="W55" s="57"/>
      <c r="X55" s="57"/>
      <c r="Y55" s="57"/>
      <c r="Z55" s="57"/>
      <c r="AA55" s="57"/>
    </row>
    <row r="56" spans="1:27" ht="13.5" customHeight="1" x14ac:dyDescent="0.2">
      <c r="A56" s="60"/>
      <c r="B56" s="60"/>
      <c r="C56" s="60"/>
      <c r="D56" s="60"/>
      <c r="E56" s="60"/>
      <c r="F56" s="60"/>
      <c r="G56" s="60"/>
      <c r="H56" s="60"/>
      <c r="I56" s="60"/>
      <c r="J56" s="60"/>
      <c r="K56" s="60"/>
      <c r="L56" s="60"/>
      <c r="M56" s="60"/>
      <c r="N56" s="60"/>
      <c r="O56" s="60"/>
      <c r="P56" s="60"/>
      <c r="Q56" s="57"/>
      <c r="R56" s="57"/>
      <c r="S56" s="57"/>
      <c r="T56" s="57"/>
      <c r="U56" s="57"/>
      <c r="V56" s="57"/>
      <c r="W56" s="57"/>
      <c r="X56" s="57"/>
      <c r="Y56" s="57"/>
      <c r="Z56" s="57"/>
      <c r="AA56" s="57"/>
    </row>
    <row r="57" spans="1:27" ht="13.5" customHeight="1" x14ac:dyDescent="0.2">
      <c r="A57" s="60"/>
      <c r="B57" s="60"/>
      <c r="C57" s="60"/>
      <c r="D57" s="60"/>
      <c r="E57" s="60"/>
      <c r="F57" s="60"/>
      <c r="G57" s="60"/>
      <c r="H57" s="60"/>
      <c r="I57" s="60"/>
      <c r="J57" s="60"/>
      <c r="K57" s="60"/>
      <c r="L57" s="60"/>
      <c r="M57" s="60"/>
      <c r="N57" s="60"/>
      <c r="O57" s="60"/>
      <c r="P57" s="60"/>
      <c r="Q57" s="57"/>
      <c r="R57" s="57"/>
      <c r="S57" s="57"/>
      <c r="T57" s="57"/>
      <c r="U57" s="57"/>
      <c r="V57" s="57"/>
      <c r="W57" s="57"/>
      <c r="X57" s="57"/>
      <c r="Y57" s="57"/>
      <c r="Z57" s="57"/>
      <c r="AA57" s="57"/>
    </row>
    <row r="58" spans="1:27" ht="13.5" customHeight="1" x14ac:dyDescent="0.2">
      <c r="A58" s="60"/>
      <c r="B58" s="60"/>
      <c r="C58" s="60"/>
      <c r="D58" s="60"/>
      <c r="E58" s="60"/>
      <c r="F58" s="60"/>
      <c r="G58" s="60"/>
      <c r="H58" s="60"/>
      <c r="I58" s="60"/>
      <c r="J58" s="60"/>
      <c r="K58" s="60"/>
      <c r="L58" s="60"/>
      <c r="M58" s="60"/>
      <c r="N58" s="60"/>
      <c r="O58" s="60"/>
      <c r="P58" s="60"/>
      <c r="Q58" s="57"/>
      <c r="R58" s="57"/>
      <c r="S58" s="57"/>
      <c r="T58" s="57"/>
      <c r="U58" s="57"/>
      <c r="V58" s="57"/>
      <c r="W58" s="57"/>
      <c r="X58" s="57"/>
      <c r="Y58" s="57"/>
      <c r="Z58" s="57"/>
      <c r="AA58" s="57"/>
    </row>
    <row r="59" spans="1:27" ht="13.5" customHeight="1" x14ac:dyDescent="0.2">
      <c r="A59" s="60"/>
      <c r="B59" s="60"/>
      <c r="C59" s="60"/>
      <c r="D59" s="60"/>
      <c r="E59" s="60"/>
      <c r="F59" s="60"/>
      <c r="G59" s="60"/>
      <c r="H59" s="60"/>
      <c r="I59" s="60"/>
      <c r="J59" s="60"/>
      <c r="K59" s="60"/>
      <c r="L59" s="60"/>
      <c r="M59" s="60"/>
      <c r="N59" s="60"/>
      <c r="O59" s="60"/>
      <c r="P59" s="60"/>
      <c r="Q59" s="57"/>
      <c r="R59" s="57"/>
      <c r="S59" s="57"/>
      <c r="T59" s="57"/>
      <c r="U59" s="57"/>
      <c r="V59" s="57"/>
      <c r="W59" s="57"/>
      <c r="X59" s="57"/>
      <c r="Y59" s="57"/>
      <c r="Z59" s="57"/>
      <c r="AA59" s="57"/>
    </row>
    <row r="60" spans="1:27" ht="13.5" customHeight="1" x14ac:dyDescent="0.2">
      <c r="A60" s="60"/>
      <c r="B60" s="60"/>
      <c r="C60" s="60"/>
      <c r="D60" s="60"/>
      <c r="E60" s="60"/>
      <c r="F60" s="60"/>
      <c r="G60" s="60"/>
      <c r="H60" s="60"/>
      <c r="I60" s="60"/>
      <c r="J60" s="60"/>
      <c r="K60" s="60"/>
      <c r="L60" s="60"/>
      <c r="M60" s="60"/>
      <c r="N60" s="60"/>
      <c r="O60" s="60"/>
      <c r="P60" s="60"/>
      <c r="Q60" s="57"/>
      <c r="R60" s="57"/>
      <c r="S60" s="57"/>
      <c r="T60" s="57"/>
      <c r="U60" s="57"/>
      <c r="V60" s="57"/>
      <c r="W60" s="57"/>
      <c r="X60" s="57"/>
      <c r="Y60" s="57"/>
      <c r="Z60" s="57"/>
      <c r="AA60" s="57"/>
    </row>
    <row r="61" spans="1:27" ht="13.5" customHeight="1" x14ac:dyDescent="0.2">
      <c r="A61" s="60"/>
      <c r="B61" s="60"/>
      <c r="C61" s="60"/>
      <c r="D61" s="60"/>
      <c r="E61" s="60"/>
      <c r="F61" s="60"/>
      <c r="G61" s="60"/>
      <c r="H61" s="60"/>
      <c r="I61" s="60"/>
      <c r="J61" s="60"/>
      <c r="K61" s="60"/>
      <c r="L61" s="60"/>
      <c r="M61" s="60"/>
      <c r="N61" s="60"/>
      <c r="O61" s="60"/>
      <c r="P61" s="60"/>
      <c r="Q61" s="57"/>
      <c r="R61" s="57"/>
      <c r="S61" s="57"/>
      <c r="T61" s="57"/>
      <c r="U61" s="57"/>
      <c r="V61" s="57"/>
      <c r="W61" s="57"/>
      <c r="X61" s="57"/>
      <c r="Y61" s="57"/>
      <c r="Z61" s="57"/>
      <c r="AA61" s="57"/>
    </row>
    <row r="62" spans="1:27" ht="13.5" customHeight="1" x14ac:dyDescent="0.2">
      <c r="A62" s="60"/>
      <c r="B62" s="60"/>
      <c r="C62" s="60"/>
      <c r="D62" s="60"/>
      <c r="E62" s="60"/>
      <c r="F62" s="60"/>
      <c r="G62" s="60"/>
      <c r="H62" s="60"/>
      <c r="I62" s="60"/>
      <c r="J62" s="60"/>
      <c r="K62" s="60"/>
      <c r="L62" s="60"/>
      <c r="M62" s="60"/>
      <c r="N62" s="60"/>
      <c r="O62" s="60"/>
      <c r="P62" s="60"/>
      <c r="Q62" s="57"/>
      <c r="R62" s="57"/>
      <c r="S62" s="57"/>
      <c r="T62" s="57"/>
      <c r="U62" s="57"/>
      <c r="V62" s="57"/>
      <c r="W62" s="57"/>
      <c r="X62" s="57"/>
      <c r="Y62" s="57"/>
      <c r="Z62" s="57"/>
      <c r="AA62" s="57"/>
    </row>
    <row r="63" spans="1:27" ht="13.5" customHeight="1" x14ac:dyDescent="0.2">
      <c r="A63" s="60"/>
      <c r="B63" s="60"/>
      <c r="C63" s="60"/>
      <c r="D63" s="60"/>
      <c r="E63" s="60"/>
      <c r="F63" s="60"/>
      <c r="G63" s="60"/>
      <c r="H63" s="60"/>
      <c r="I63" s="60"/>
      <c r="J63" s="60"/>
      <c r="K63" s="60"/>
      <c r="L63" s="60"/>
      <c r="M63" s="60"/>
      <c r="N63" s="60"/>
      <c r="O63" s="60"/>
      <c r="P63" s="60"/>
      <c r="Q63" s="57"/>
      <c r="R63" s="57"/>
      <c r="S63" s="57"/>
      <c r="T63" s="57"/>
      <c r="U63" s="57"/>
      <c r="V63" s="57"/>
      <c r="W63" s="57"/>
      <c r="X63" s="57"/>
      <c r="Y63" s="57"/>
      <c r="Z63" s="57"/>
      <c r="AA63" s="57"/>
    </row>
    <row r="64" spans="1:27" ht="13.5" customHeight="1" x14ac:dyDescent="0.2">
      <c r="A64" s="60"/>
      <c r="B64" s="60"/>
      <c r="C64" s="60"/>
      <c r="D64" s="60"/>
      <c r="E64" s="60"/>
      <c r="F64" s="60"/>
      <c r="G64" s="60"/>
      <c r="H64" s="60"/>
      <c r="I64" s="60"/>
      <c r="J64" s="60"/>
      <c r="K64" s="60"/>
      <c r="L64" s="60"/>
      <c r="M64" s="60"/>
      <c r="N64" s="60"/>
      <c r="O64" s="60"/>
      <c r="P64" s="60"/>
      <c r="Q64" s="57"/>
      <c r="R64" s="57"/>
      <c r="S64" s="57"/>
      <c r="T64" s="57"/>
      <c r="U64" s="57"/>
      <c r="V64" s="57"/>
      <c r="W64" s="57"/>
      <c r="X64" s="57"/>
      <c r="Y64" s="57"/>
      <c r="Z64" s="57"/>
      <c r="AA64" s="57"/>
    </row>
    <row r="65" spans="1:27" ht="13.5" customHeight="1" x14ac:dyDescent="0.2">
      <c r="A65" s="60"/>
      <c r="B65" s="60"/>
      <c r="C65" s="60"/>
      <c r="D65" s="60"/>
      <c r="E65" s="60"/>
      <c r="F65" s="60"/>
      <c r="G65" s="60"/>
      <c r="H65" s="60"/>
      <c r="I65" s="60"/>
      <c r="J65" s="60"/>
      <c r="K65" s="60"/>
      <c r="L65" s="60"/>
      <c r="M65" s="60"/>
      <c r="N65" s="60"/>
      <c r="O65" s="60"/>
      <c r="P65" s="60"/>
      <c r="Q65" s="57"/>
      <c r="R65" s="57"/>
      <c r="S65" s="57"/>
      <c r="T65" s="57"/>
      <c r="U65" s="57"/>
      <c r="V65" s="57"/>
      <c r="W65" s="57"/>
      <c r="X65" s="57"/>
      <c r="Y65" s="57"/>
      <c r="Z65" s="57"/>
      <c r="AA65" s="57"/>
    </row>
    <row r="66" spans="1:27" ht="13.5" customHeight="1" x14ac:dyDescent="0.2">
      <c r="A66" s="60"/>
      <c r="B66" s="60"/>
      <c r="C66" s="60"/>
      <c r="D66" s="60"/>
      <c r="E66" s="60"/>
      <c r="F66" s="60"/>
      <c r="G66" s="60"/>
      <c r="H66" s="60"/>
      <c r="I66" s="60"/>
      <c r="J66" s="60"/>
      <c r="K66" s="60"/>
      <c r="L66" s="60"/>
      <c r="M66" s="60"/>
      <c r="N66" s="60"/>
      <c r="O66" s="60"/>
      <c r="P66" s="60"/>
      <c r="Q66" s="57"/>
      <c r="R66" s="57"/>
      <c r="S66" s="57"/>
      <c r="T66" s="57"/>
      <c r="U66" s="57"/>
      <c r="V66" s="57"/>
      <c r="W66" s="57"/>
      <c r="X66" s="57"/>
      <c r="Y66" s="57"/>
      <c r="Z66" s="57"/>
      <c r="AA66" s="57"/>
    </row>
    <row r="67" spans="1:27" ht="13.5" customHeight="1" x14ac:dyDescent="0.2">
      <c r="A67" s="60"/>
      <c r="B67" s="60"/>
      <c r="C67" s="60"/>
      <c r="D67" s="60"/>
      <c r="E67" s="60"/>
      <c r="F67" s="60"/>
      <c r="G67" s="60"/>
      <c r="H67" s="60"/>
      <c r="I67" s="60"/>
      <c r="J67" s="60"/>
      <c r="K67" s="60"/>
      <c r="L67" s="60"/>
      <c r="M67" s="60"/>
      <c r="N67" s="60"/>
      <c r="O67" s="60"/>
      <c r="P67" s="60"/>
      <c r="Q67" s="57"/>
      <c r="R67" s="57"/>
      <c r="S67" s="57"/>
      <c r="T67" s="57"/>
      <c r="U67" s="57"/>
      <c r="V67" s="57"/>
      <c r="W67" s="57"/>
      <c r="X67" s="57"/>
      <c r="Y67" s="57"/>
      <c r="Z67" s="57"/>
      <c r="AA67" s="57"/>
    </row>
    <row r="68" spans="1:27" ht="13.5" customHeight="1" x14ac:dyDescent="0.2">
      <c r="A68" s="60"/>
      <c r="B68" s="60"/>
      <c r="C68" s="60"/>
      <c r="D68" s="60"/>
      <c r="E68" s="60"/>
      <c r="F68" s="60"/>
      <c r="G68" s="60"/>
      <c r="H68" s="60"/>
      <c r="I68" s="60"/>
      <c r="J68" s="60"/>
      <c r="K68" s="60"/>
      <c r="L68" s="60"/>
      <c r="M68" s="60"/>
      <c r="N68" s="60"/>
      <c r="O68" s="60"/>
      <c r="P68" s="60"/>
      <c r="Q68" s="57"/>
      <c r="R68" s="57"/>
      <c r="S68" s="57"/>
      <c r="T68" s="57"/>
      <c r="U68" s="57"/>
      <c r="V68" s="57"/>
      <c r="W68" s="57"/>
      <c r="X68" s="57"/>
      <c r="Y68" s="57"/>
      <c r="Z68" s="57"/>
      <c r="AA68" s="57"/>
    </row>
    <row r="69" spans="1:27" ht="13.5" customHeight="1" x14ac:dyDescent="0.2">
      <c r="A69" s="60"/>
      <c r="B69" s="60"/>
      <c r="C69" s="60"/>
      <c r="D69" s="60"/>
      <c r="E69" s="60"/>
      <c r="F69" s="60"/>
      <c r="G69" s="60"/>
      <c r="H69" s="60"/>
      <c r="I69" s="60"/>
      <c r="J69" s="60"/>
      <c r="K69" s="60"/>
      <c r="L69" s="60"/>
      <c r="M69" s="60"/>
      <c r="N69" s="60"/>
      <c r="O69" s="60"/>
      <c r="P69" s="60"/>
      <c r="Q69" s="57"/>
      <c r="R69" s="57"/>
      <c r="S69" s="57"/>
      <c r="T69" s="57"/>
      <c r="U69" s="57"/>
      <c r="V69" s="57"/>
      <c r="W69" s="57"/>
      <c r="X69" s="57"/>
      <c r="Y69" s="57"/>
      <c r="Z69" s="57"/>
      <c r="AA69" s="57"/>
    </row>
    <row r="70" spans="1:27" ht="13.5" customHeight="1" x14ac:dyDescent="0.2">
      <c r="A70" s="60"/>
      <c r="B70" s="60"/>
      <c r="C70" s="60"/>
      <c r="D70" s="60"/>
      <c r="E70" s="60"/>
      <c r="F70" s="60"/>
      <c r="G70" s="60"/>
      <c r="H70" s="60"/>
      <c r="I70" s="60"/>
      <c r="J70" s="60"/>
      <c r="K70" s="60"/>
      <c r="L70" s="60"/>
      <c r="M70" s="60"/>
      <c r="N70" s="60"/>
      <c r="O70" s="60"/>
      <c r="P70" s="60"/>
      <c r="Q70" s="57"/>
      <c r="R70" s="57"/>
      <c r="S70" s="57"/>
      <c r="T70" s="57"/>
      <c r="U70" s="57"/>
      <c r="V70" s="57"/>
      <c r="W70" s="57"/>
      <c r="X70" s="57"/>
      <c r="Y70" s="57"/>
      <c r="Z70" s="57"/>
      <c r="AA70" s="57"/>
    </row>
    <row r="71" spans="1:27" ht="13.5" customHeight="1" x14ac:dyDescent="0.2">
      <c r="A71" s="60"/>
      <c r="B71" s="60"/>
      <c r="C71" s="60"/>
      <c r="D71" s="60"/>
      <c r="E71" s="60"/>
      <c r="F71" s="60"/>
      <c r="G71" s="60"/>
      <c r="H71" s="60"/>
      <c r="I71" s="60"/>
      <c r="J71" s="60"/>
      <c r="K71" s="60"/>
      <c r="L71" s="60"/>
      <c r="M71" s="60"/>
      <c r="N71" s="60"/>
      <c r="O71" s="60"/>
      <c r="P71" s="60"/>
      <c r="Q71" s="57"/>
      <c r="R71" s="57"/>
      <c r="S71" s="57"/>
      <c r="T71" s="57"/>
      <c r="U71" s="57"/>
      <c r="V71" s="57"/>
      <c r="W71" s="57"/>
      <c r="X71" s="57"/>
      <c r="Y71" s="57"/>
      <c r="Z71" s="57"/>
      <c r="AA71" s="57"/>
    </row>
    <row r="72" spans="1:27" ht="13.5" customHeight="1" x14ac:dyDescent="0.2">
      <c r="A72" s="60"/>
      <c r="B72" s="60"/>
      <c r="C72" s="60"/>
      <c r="D72" s="60"/>
      <c r="E72" s="60"/>
      <c r="F72" s="60"/>
      <c r="G72" s="60"/>
      <c r="H72" s="60"/>
      <c r="I72" s="60"/>
      <c r="J72" s="60"/>
      <c r="K72" s="60"/>
      <c r="L72" s="60"/>
      <c r="M72" s="60"/>
      <c r="N72" s="60"/>
      <c r="O72" s="60"/>
      <c r="P72" s="60"/>
      <c r="Q72" s="57"/>
      <c r="R72" s="57"/>
      <c r="S72" s="57"/>
      <c r="T72" s="57"/>
      <c r="U72" s="57"/>
      <c r="V72" s="57"/>
      <c r="W72" s="57"/>
      <c r="X72" s="57"/>
      <c r="Y72" s="57"/>
      <c r="Z72" s="57"/>
      <c r="AA72" s="57"/>
    </row>
    <row r="73" spans="1:27" ht="13.5" customHeight="1" x14ac:dyDescent="0.2">
      <c r="A73" s="60"/>
      <c r="B73" s="60"/>
      <c r="C73" s="60"/>
      <c r="D73" s="60"/>
      <c r="E73" s="60"/>
      <c r="F73" s="60"/>
      <c r="G73" s="60"/>
      <c r="H73" s="60"/>
      <c r="I73" s="60"/>
      <c r="J73" s="60"/>
      <c r="K73" s="60"/>
      <c r="L73" s="60"/>
      <c r="M73" s="60"/>
      <c r="N73" s="60"/>
      <c r="O73" s="60"/>
      <c r="P73" s="60"/>
      <c r="Q73" s="57"/>
      <c r="R73" s="57"/>
      <c r="S73" s="57"/>
      <c r="T73" s="57"/>
      <c r="U73" s="57"/>
      <c r="V73" s="57"/>
      <c r="W73" s="57"/>
      <c r="X73" s="57"/>
      <c r="Y73" s="57"/>
      <c r="Z73" s="57"/>
      <c r="AA73" s="57"/>
    </row>
    <row r="74" spans="1:27" ht="13.5" customHeight="1" x14ac:dyDescent="0.2">
      <c r="A74" s="60"/>
      <c r="B74" s="60"/>
      <c r="C74" s="60"/>
      <c r="D74" s="60"/>
      <c r="E74" s="60"/>
      <c r="F74" s="60"/>
      <c r="G74" s="60"/>
      <c r="H74" s="60"/>
      <c r="I74" s="60"/>
      <c r="J74" s="60"/>
      <c r="K74" s="60"/>
      <c r="L74" s="60"/>
      <c r="M74" s="60"/>
      <c r="N74" s="60"/>
      <c r="O74" s="60"/>
      <c r="P74" s="60"/>
      <c r="Q74" s="57"/>
      <c r="R74" s="57"/>
      <c r="S74" s="57"/>
      <c r="T74" s="57"/>
      <c r="U74" s="57"/>
      <c r="V74" s="57"/>
      <c r="W74" s="57"/>
      <c r="X74" s="57"/>
      <c r="Y74" s="57"/>
      <c r="Z74" s="57"/>
      <c r="AA74" s="57"/>
    </row>
    <row r="75" spans="1:27" ht="13.5" customHeight="1" x14ac:dyDescent="0.2">
      <c r="A75" s="60"/>
      <c r="B75" s="60"/>
      <c r="C75" s="60"/>
      <c r="D75" s="60"/>
      <c r="E75" s="60"/>
      <c r="F75" s="60"/>
      <c r="G75" s="60"/>
      <c r="H75" s="60"/>
      <c r="I75" s="60"/>
      <c r="J75" s="60"/>
      <c r="K75" s="60"/>
      <c r="L75" s="60"/>
      <c r="M75" s="60"/>
      <c r="N75" s="60"/>
      <c r="O75" s="60"/>
      <c r="P75" s="60"/>
      <c r="Q75" s="57"/>
      <c r="R75" s="57"/>
      <c r="S75" s="57"/>
      <c r="T75" s="57"/>
      <c r="U75" s="57"/>
      <c r="V75" s="57"/>
      <c r="W75" s="57"/>
      <c r="X75" s="57"/>
      <c r="Y75" s="57"/>
      <c r="Z75" s="57"/>
      <c r="AA75" s="57"/>
    </row>
    <row r="76" spans="1:27" ht="13.5" customHeight="1" x14ac:dyDescent="0.2">
      <c r="A76" s="60"/>
      <c r="B76" s="60"/>
      <c r="C76" s="60"/>
      <c r="D76" s="60"/>
      <c r="E76" s="60"/>
      <c r="F76" s="60"/>
      <c r="G76" s="60"/>
      <c r="H76" s="60"/>
      <c r="I76" s="60"/>
      <c r="J76" s="60"/>
      <c r="K76" s="60"/>
      <c r="L76" s="60"/>
      <c r="M76" s="60"/>
      <c r="N76" s="60"/>
      <c r="O76" s="60"/>
      <c r="P76" s="60"/>
      <c r="Q76" s="57"/>
      <c r="R76" s="57"/>
      <c r="S76" s="57"/>
      <c r="T76" s="57"/>
      <c r="U76" s="57"/>
      <c r="V76" s="57"/>
      <c r="W76" s="57"/>
      <c r="X76" s="57"/>
      <c r="Y76" s="57"/>
      <c r="Z76" s="57"/>
      <c r="AA76" s="57"/>
    </row>
    <row r="77" spans="1:27" ht="13.5" customHeight="1" x14ac:dyDescent="0.2">
      <c r="A77" s="60"/>
      <c r="B77" s="60"/>
      <c r="C77" s="60"/>
      <c r="D77" s="60"/>
      <c r="E77" s="60"/>
      <c r="F77" s="60"/>
      <c r="G77" s="60"/>
      <c r="H77" s="60"/>
      <c r="I77" s="60"/>
      <c r="J77" s="60"/>
      <c r="K77" s="60"/>
      <c r="L77" s="60"/>
      <c r="M77" s="60"/>
      <c r="N77" s="60"/>
      <c r="O77" s="60"/>
      <c r="P77" s="60"/>
      <c r="Q77" s="57"/>
      <c r="R77" s="57"/>
      <c r="S77" s="57"/>
      <c r="T77" s="57"/>
      <c r="U77" s="57"/>
      <c r="V77" s="57"/>
      <c r="W77" s="57"/>
      <c r="X77" s="57"/>
      <c r="Y77" s="57"/>
      <c r="Z77" s="57"/>
      <c r="AA77" s="57"/>
    </row>
    <row r="78" spans="1:27" ht="13.5" customHeight="1" x14ac:dyDescent="0.2">
      <c r="A78" s="60"/>
      <c r="B78" s="60"/>
      <c r="C78" s="60"/>
      <c r="D78" s="60"/>
      <c r="E78" s="60"/>
      <c r="F78" s="60"/>
      <c r="G78" s="60"/>
      <c r="H78" s="60"/>
      <c r="I78" s="60"/>
      <c r="J78" s="60"/>
      <c r="K78" s="60"/>
      <c r="L78" s="60"/>
      <c r="M78" s="60"/>
      <c r="N78" s="60"/>
      <c r="O78" s="60"/>
      <c r="P78" s="60"/>
      <c r="Q78" s="57"/>
      <c r="R78" s="57"/>
      <c r="S78" s="57"/>
      <c r="T78" s="57"/>
      <c r="U78" s="57"/>
      <c r="V78" s="57"/>
      <c r="W78" s="57"/>
      <c r="X78" s="57"/>
      <c r="Y78" s="57"/>
      <c r="Z78" s="57"/>
      <c r="AA78" s="57"/>
    </row>
    <row r="79" spans="1:27" ht="13.5" customHeight="1" x14ac:dyDescent="0.2">
      <c r="A79" s="60"/>
      <c r="B79" s="60"/>
      <c r="C79" s="60"/>
      <c r="D79" s="60"/>
      <c r="E79" s="60"/>
      <c r="F79" s="60"/>
      <c r="G79" s="60"/>
      <c r="H79" s="60"/>
      <c r="I79" s="60"/>
      <c r="J79" s="60"/>
      <c r="K79" s="60"/>
      <c r="L79" s="60"/>
      <c r="M79" s="60"/>
      <c r="N79" s="60"/>
      <c r="O79" s="60"/>
      <c r="P79" s="60"/>
      <c r="Q79" s="57"/>
      <c r="R79" s="57"/>
      <c r="S79" s="57"/>
      <c r="T79" s="57"/>
      <c r="U79" s="57"/>
      <c r="V79" s="57"/>
      <c r="W79" s="57"/>
      <c r="X79" s="57"/>
      <c r="Y79" s="57"/>
      <c r="Z79" s="57"/>
      <c r="AA79" s="57"/>
    </row>
    <row r="80" spans="1:27" ht="13.5" customHeight="1" x14ac:dyDescent="0.2">
      <c r="A80" s="60"/>
      <c r="B80" s="60"/>
      <c r="C80" s="60"/>
      <c r="D80" s="60"/>
      <c r="E80" s="60"/>
      <c r="F80" s="60"/>
      <c r="G80" s="60"/>
      <c r="H80" s="60"/>
      <c r="I80" s="60"/>
      <c r="J80" s="60"/>
      <c r="K80" s="60"/>
      <c r="L80" s="60"/>
      <c r="M80" s="60"/>
      <c r="N80" s="60"/>
      <c r="O80" s="60"/>
      <c r="P80" s="60"/>
      <c r="Q80" s="57"/>
      <c r="R80" s="57"/>
      <c r="S80" s="57"/>
      <c r="T80" s="57"/>
      <c r="U80" s="57"/>
      <c r="V80" s="57"/>
      <c r="W80" s="57"/>
      <c r="X80" s="57"/>
      <c r="Y80" s="57"/>
      <c r="Z80" s="57"/>
      <c r="AA80" s="57"/>
    </row>
    <row r="81" spans="1:27" ht="13.5" customHeight="1" x14ac:dyDescent="0.2">
      <c r="A81" s="60"/>
      <c r="B81" s="60"/>
      <c r="C81" s="60"/>
      <c r="D81" s="60"/>
      <c r="E81" s="60"/>
      <c r="F81" s="60"/>
      <c r="G81" s="60"/>
      <c r="H81" s="60"/>
      <c r="I81" s="60"/>
      <c r="J81" s="60"/>
      <c r="K81" s="60"/>
      <c r="L81" s="60"/>
      <c r="M81" s="60"/>
      <c r="N81" s="60"/>
      <c r="O81" s="60"/>
      <c r="P81" s="60"/>
      <c r="Q81" s="57"/>
      <c r="R81" s="57"/>
      <c r="S81" s="57"/>
      <c r="T81" s="57"/>
      <c r="U81" s="57"/>
      <c r="V81" s="57"/>
      <c r="W81" s="57"/>
      <c r="X81" s="57"/>
      <c r="Y81" s="57"/>
      <c r="Z81" s="57"/>
      <c r="AA81" s="57"/>
    </row>
    <row r="82" spans="1:27" ht="13.5" customHeight="1" x14ac:dyDescent="0.2">
      <c r="A82" s="60"/>
      <c r="B82" s="60"/>
      <c r="C82" s="60"/>
      <c r="D82" s="60"/>
      <c r="E82" s="60"/>
      <c r="F82" s="60"/>
      <c r="G82" s="60"/>
      <c r="H82" s="60"/>
      <c r="I82" s="60"/>
      <c r="J82" s="60"/>
      <c r="K82" s="60"/>
      <c r="L82" s="60"/>
      <c r="M82" s="60"/>
      <c r="N82" s="60"/>
      <c r="O82" s="60"/>
      <c r="P82" s="60"/>
      <c r="Q82" s="57"/>
      <c r="R82" s="57"/>
      <c r="S82" s="57"/>
      <c r="T82" s="57"/>
      <c r="U82" s="57"/>
      <c r="V82" s="57"/>
      <c r="W82" s="57"/>
      <c r="X82" s="57"/>
      <c r="Y82" s="57"/>
      <c r="Z82" s="57"/>
      <c r="AA82" s="57"/>
    </row>
    <row r="83" spans="1:27" ht="13.5" customHeight="1" x14ac:dyDescent="0.2">
      <c r="A83" s="60"/>
      <c r="B83" s="60"/>
      <c r="C83" s="60"/>
      <c r="D83" s="60"/>
      <c r="E83" s="60"/>
      <c r="F83" s="60"/>
      <c r="G83" s="60"/>
      <c r="H83" s="60"/>
      <c r="I83" s="60"/>
      <c r="J83" s="60"/>
      <c r="K83" s="60"/>
      <c r="L83" s="60"/>
      <c r="M83" s="60"/>
      <c r="N83" s="60"/>
      <c r="O83" s="60"/>
      <c r="P83" s="60"/>
      <c r="Q83" s="57"/>
      <c r="R83" s="57"/>
      <c r="S83" s="57"/>
      <c r="T83" s="57"/>
      <c r="U83" s="57"/>
      <c r="V83" s="57"/>
      <c r="W83" s="57"/>
      <c r="X83" s="57"/>
      <c r="Y83" s="57"/>
      <c r="Z83" s="57"/>
      <c r="AA83" s="57"/>
    </row>
    <row r="84" spans="1:27" ht="13.5" customHeight="1" x14ac:dyDescent="0.2">
      <c r="A84" s="60"/>
      <c r="B84" s="60"/>
      <c r="C84" s="60"/>
      <c r="D84" s="60"/>
      <c r="E84" s="60"/>
      <c r="F84" s="60"/>
      <c r="G84" s="60"/>
      <c r="H84" s="60"/>
      <c r="I84" s="60"/>
      <c r="J84" s="60"/>
      <c r="K84" s="60"/>
      <c r="L84" s="60"/>
      <c r="M84" s="60"/>
      <c r="N84" s="60"/>
      <c r="O84" s="60"/>
      <c r="P84" s="60"/>
      <c r="Q84" s="57"/>
      <c r="R84" s="57"/>
      <c r="S84" s="57"/>
      <c r="T84" s="57"/>
      <c r="U84" s="57"/>
      <c r="V84" s="57"/>
      <c r="W84" s="57"/>
      <c r="X84" s="57"/>
      <c r="Y84" s="57"/>
      <c r="Z84" s="57"/>
      <c r="AA84" s="57"/>
    </row>
    <row r="85" spans="1:27" ht="13.5" customHeight="1" x14ac:dyDescent="0.2">
      <c r="A85" s="60"/>
      <c r="B85" s="60"/>
      <c r="C85" s="60"/>
      <c r="D85" s="60"/>
      <c r="E85" s="60"/>
      <c r="F85" s="60"/>
      <c r="G85" s="60"/>
      <c r="H85" s="60"/>
      <c r="I85" s="60"/>
      <c r="J85" s="60"/>
      <c r="K85" s="60"/>
      <c r="L85" s="60"/>
      <c r="M85" s="60"/>
      <c r="N85" s="60"/>
      <c r="O85" s="60"/>
      <c r="P85" s="60"/>
      <c r="Q85" s="57"/>
      <c r="R85" s="57"/>
      <c r="S85" s="57"/>
      <c r="T85" s="57"/>
      <c r="U85" s="57"/>
      <c r="V85" s="57"/>
      <c r="W85" s="57"/>
      <c r="X85" s="57"/>
      <c r="Y85" s="57"/>
      <c r="Z85" s="57"/>
      <c r="AA85" s="57"/>
    </row>
    <row r="86" spans="1:27" ht="13.5" customHeight="1" x14ac:dyDescent="0.2">
      <c r="A86" s="60"/>
      <c r="B86" s="60"/>
      <c r="C86" s="60"/>
      <c r="D86" s="60"/>
      <c r="E86" s="60"/>
      <c r="F86" s="60"/>
      <c r="G86" s="60"/>
      <c r="H86" s="60"/>
      <c r="I86" s="60"/>
      <c r="J86" s="60"/>
      <c r="K86" s="60"/>
      <c r="L86" s="60"/>
      <c r="M86" s="60"/>
      <c r="N86" s="60"/>
      <c r="O86" s="60"/>
      <c r="P86" s="60"/>
      <c r="Q86" s="57"/>
      <c r="R86" s="57"/>
      <c r="S86" s="57"/>
      <c r="T86" s="57"/>
      <c r="U86" s="57"/>
      <c r="V86" s="57"/>
      <c r="W86" s="57"/>
      <c r="X86" s="57"/>
      <c r="Y86" s="57"/>
      <c r="Z86" s="57"/>
      <c r="AA86" s="57"/>
    </row>
    <row r="87" spans="1:27" ht="13.5" customHeight="1" x14ac:dyDescent="0.2">
      <c r="A87" s="60"/>
      <c r="B87" s="60"/>
      <c r="C87" s="60"/>
      <c r="D87" s="60"/>
      <c r="E87" s="60"/>
      <c r="F87" s="60"/>
      <c r="G87" s="60"/>
      <c r="H87" s="60"/>
      <c r="I87" s="60"/>
      <c r="J87" s="60"/>
      <c r="K87" s="60"/>
      <c r="L87" s="60"/>
      <c r="M87" s="60"/>
      <c r="N87" s="60"/>
      <c r="O87" s="60"/>
      <c r="P87" s="60"/>
      <c r="Q87" s="57"/>
      <c r="R87" s="57"/>
      <c r="S87" s="57"/>
      <c r="T87" s="57"/>
      <c r="U87" s="57"/>
      <c r="V87" s="57"/>
      <c r="W87" s="57"/>
      <c r="X87" s="57"/>
      <c r="Y87" s="57"/>
      <c r="Z87" s="57"/>
      <c r="AA87" s="57"/>
    </row>
    <row r="88" spans="1:27" ht="13.5" customHeight="1" x14ac:dyDescent="0.2">
      <c r="A88" s="60"/>
      <c r="B88" s="60"/>
      <c r="C88" s="60"/>
      <c r="D88" s="60"/>
      <c r="E88" s="60"/>
      <c r="F88" s="60"/>
      <c r="G88" s="60"/>
      <c r="H88" s="60"/>
      <c r="I88" s="60"/>
      <c r="J88" s="60"/>
      <c r="K88" s="60"/>
      <c r="L88" s="60"/>
      <c r="M88" s="60"/>
      <c r="N88" s="60"/>
      <c r="O88" s="60"/>
      <c r="P88" s="60"/>
      <c r="Q88" s="57"/>
      <c r="R88" s="57"/>
      <c r="S88" s="57"/>
      <c r="T88" s="57"/>
      <c r="U88" s="57"/>
      <c r="V88" s="57"/>
      <c r="W88" s="57"/>
      <c r="X88" s="57"/>
      <c r="Y88" s="57"/>
      <c r="Z88" s="57"/>
      <c r="AA88" s="57"/>
    </row>
    <row r="89" spans="1:27" ht="13.5" customHeight="1" x14ac:dyDescent="0.2">
      <c r="A89" s="60"/>
      <c r="B89" s="60"/>
      <c r="C89" s="60"/>
      <c r="D89" s="60"/>
      <c r="E89" s="60"/>
      <c r="F89" s="60"/>
      <c r="G89" s="60"/>
      <c r="H89" s="60"/>
      <c r="I89" s="60"/>
      <c r="J89" s="60"/>
      <c r="K89" s="60"/>
      <c r="L89" s="60"/>
      <c r="M89" s="60"/>
      <c r="N89" s="60"/>
      <c r="O89" s="60"/>
      <c r="P89" s="60"/>
      <c r="Q89" s="57"/>
      <c r="R89" s="57"/>
      <c r="S89" s="57"/>
      <c r="T89" s="57"/>
      <c r="U89" s="57"/>
      <c r="V89" s="57"/>
      <c r="W89" s="57"/>
      <c r="X89" s="57"/>
      <c r="Y89" s="57"/>
      <c r="Z89" s="57"/>
      <c r="AA89" s="57"/>
    </row>
    <row r="90" spans="1:27" ht="13.5" customHeight="1" x14ac:dyDescent="0.2">
      <c r="A90" s="60"/>
      <c r="B90" s="60"/>
      <c r="C90" s="60"/>
      <c r="D90" s="60"/>
      <c r="E90" s="60"/>
      <c r="F90" s="60"/>
      <c r="G90" s="60"/>
      <c r="H90" s="60"/>
      <c r="I90" s="60"/>
      <c r="J90" s="60"/>
      <c r="K90" s="60"/>
      <c r="L90" s="60"/>
      <c r="M90" s="60"/>
      <c r="N90" s="60"/>
      <c r="O90" s="60"/>
      <c r="P90" s="60"/>
      <c r="Q90" s="57"/>
      <c r="R90" s="57"/>
      <c r="S90" s="57"/>
      <c r="T90" s="57"/>
      <c r="U90" s="57"/>
      <c r="V90" s="57"/>
      <c r="W90" s="57"/>
      <c r="X90" s="57"/>
      <c r="Y90" s="57"/>
      <c r="Z90" s="57"/>
      <c r="AA90" s="57"/>
    </row>
    <row r="91" spans="1:27" ht="13.5" customHeight="1" x14ac:dyDescent="0.2">
      <c r="A91" s="60"/>
      <c r="B91" s="60"/>
      <c r="C91" s="60"/>
      <c r="D91" s="60"/>
      <c r="E91" s="60"/>
      <c r="F91" s="60"/>
      <c r="G91" s="60"/>
      <c r="H91" s="60"/>
      <c r="I91" s="60"/>
      <c r="J91" s="60"/>
      <c r="K91" s="60"/>
      <c r="L91" s="60"/>
      <c r="M91" s="60"/>
      <c r="N91" s="60"/>
      <c r="O91" s="60"/>
      <c r="P91" s="60"/>
      <c r="Q91" s="57"/>
      <c r="R91" s="57"/>
      <c r="S91" s="57"/>
      <c r="T91" s="57"/>
      <c r="U91" s="57"/>
      <c r="V91" s="57"/>
      <c r="W91" s="57"/>
      <c r="X91" s="57"/>
      <c r="Y91" s="57"/>
      <c r="Z91" s="57"/>
      <c r="AA91" s="57"/>
    </row>
    <row r="92" spans="1:27" ht="13.5" customHeight="1" x14ac:dyDescent="0.2">
      <c r="A92" s="60"/>
      <c r="B92" s="60"/>
      <c r="C92" s="60"/>
      <c r="D92" s="60"/>
      <c r="E92" s="60"/>
      <c r="F92" s="60"/>
      <c r="G92" s="60"/>
      <c r="H92" s="60"/>
      <c r="I92" s="60"/>
      <c r="J92" s="60"/>
      <c r="K92" s="60"/>
      <c r="L92" s="60"/>
      <c r="M92" s="60"/>
      <c r="N92" s="60"/>
      <c r="O92" s="60"/>
      <c r="P92" s="60"/>
      <c r="Q92" s="57"/>
      <c r="R92" s="57"/>
      <c r="S92" s="57"/>
      <c r="T92" s="57"/>
      <c r="U92" s="57"/>
      <c r="V92" s="57"/>
      <c r="W92" s="57"/>
      <c r="X92" s="57"/>
      <c r="Y92" s="57"/>
      <c r="Z92" s="57"/>
      <c r="AA92" s="57"/>
    </row>
    <row r="93" spans="1:27" ht="13.5" customHeight="1" x14ac:dyDescent="0.2">
      <c r="A93" s="54"/>
      <c r="B93" s="54"/>
      <c r="C93" s="54"/>
      <c r="D93" s="54"/>
      <c r="E93" s="54"/>
      <c r="F93" s="54"/>
      <c r="G93" s="54"/>
      <c r="H93" s="54"/>
      <c r="I93" s="54"/>
      <c r="J93" s="54"/>
      <c r="K93" s="54"/>
      <c r="L93" s="54"/>
      <c r="M93" s="54"/>
      <c r="N93" s="54"/>
      <c r="O93" s="54"/>
      <c r="P93" s="54"/>
    </row>
    <row r="94" spans="1:27" ht="13.5" customHeight="1" x14ac:dyDescent="0.2">
      <c r="A94" s="54"/>
      <c r="B94" s="54"/>
      <c r="C94" s="54"/>
      <c r="D94" s="54"/>
      <c r="E94" s="54"/>
      <c r="F94" s="54"/>
      <c r="G94" s="54"/>
      <c r="H94" s="54"/>
      <c r="I94" s="54"/>
      <c r="J94" s="54"/>
      <c r="K94" s="54"/>
      <c r="L94" s="54"/>
      <c r="M94" s="54"/>
      <c r="N94" s="54"/>
      <c r="O94" s="54"/>
      <c r="P94" s="54"/>
    </row>
    <row r="95" spans="1:27" ht="13.5" customHeight="1" x14ac:dyDescent="0.2">
      <c r="A95" s="54"/>
      <c r="B95" s="54"/>
      <c r="C95" s="54"/>
      <c r="D95" s="54"/>
      <c r="E95" s="54"/>
      <c r="F95" s="54"/>
      <c r="G95" s="54"/>
      <c r="H95" s="54"/>
      <c r="I95" s="54"/>
      <c r="J95" s="54"/>
      <c r="K95" s="54"/>
      <c r="L95" s="54"/>
      <c r="M95" s="54"/>
      <c r="N95" s="54"/>
      <c r="O95" s="54"/>
      <c r="P95" s="54"/>
    </row>
    <row r="96" spans="1:27" ht="13.5" customHeight="1" x14ac:dyDescent="0.2">
      <c r="A96" s="54"/>
      <c r="B96" s="54"/>
      <c r="C96" s="54"/>
      <c r="D96" s="54"/>
      <c r="E96" s="54"/>
      <c r="F96" s="54"/>
      <c r="G96" s="54"/>
      <c r="H96" s="54"/>
      <c r="I96" s="54"/>
      <c r="J96" s="54"/>
      <c r="K96" s="54"/>
      <c r="L96" s="54"/>
      <c r="M96" s="54"/>
      <c r="N96" s="54"/>
      <c r="O96" s="54"/>
      <c r="P96" s="54"/>
    </row>
    <row r="97" spans="1:16" ht="13.5" customHeight="1" x14ac:dyDescent="0.2">
      <c r="A97" s="54"/>
      <c r="B97" s="54"/>
      <c r="C97" s="54"/>
      <c r="D97" s="54"/>
      <c r="E97" s="54"/>
      <c r="F97" s="54"/>
      <c r="G97" s="54"/>
      <c r="H97" s="54"/>
      <c r="I97" s="54"/>
      <c r="J97" s="54"/>
      <c r="K97" s="54"/>
      <c r="L97" s="54"/>
      <c r="M97" s="54"/>
      <c r="N97" s="54"/>
      <c r="O97" s="54"/>
      <c r="P97" s="54"/>
    </row>
    <row r="98" spans="1:16" ht="13.5" customHeight="1" x14ac:dyDescent="0.2">
      <c r="A98" s="54"/>
      <c r="B98" s="54"/>
      <c r="C98" s="54"/>
      <c r="D98" s="54"/>
      <c r="E98" s="54"/>
      <c r="F98" s="54"/>
      <c r="G98" s="54"/>
      <c r="H98" s="54"/>
      <c r="I98" s="54"/>
      <c r="J98" s="54"/>
      <c r="K98" s="54"/>
      <c r="L98" s="54"/>
      <c r="M98" s="54"/>
      <c r="N98" s="54"/>
      <c r="O98" s="54"/>
      <c r="P98" s="54"/>
    </row>
    <row r="99" spans="1:16" ht="13.5" customHeight="1" x14ac:dyDescent="0.2">
      <c r="A99" s="54"/>
      <c r="B99" s="54"/>
      <c r="C99" s="54"/>
      <c r="D99" s="54"/>
      <c r="E99" s="54"/>
      <c r="F99" s="54"/>
      <c r="G99" s="54"/>
      <c r="H99" s="54"/>
      <c r="I99" s="54"/>
      <c r="J99" s="54"/>
      <c r="K99" s="54"/>
      <c r="L99" s="54"/>
      <c r="M99" s="54"/>
      <c r="N99" s="54"/>
      <c r="O99" s="54"/>
      <c r="P99" s="54"/>
    </row>
    <row r="100" spans="1:16" ht="13.5" customHeight="1" x14ac:dyDescent="0.2"/>
    <row r="101" spans="1:16" ht="13.5" customHeight="1" x14ac:dyDescent="0.2"/>
    <row r="102" spans="1:16" ht="13.5" customHeight="1" x14ac:dyDescent="0.2"/>
    <row r="103" spans="1:16" ht="13.5" customHeight="1" x14ac:dyDescent="0.2"/>
  </sheetData>
  <mergeCells count="74">
    <mergeCell ref="B1:O1"/>
    <mergeCell ref="R2:R14"/>
    <mergeCell ref="C3:I3"/>
    <mergeCell ref="C5:I5"/>
    <mergeCell ref="K5:O5"/>
    <mergeCell ref="C13:D13"/>
    <mergeCell ref="G13:I13"/>
    <mergeCell ref="L13:N13"/>
    <mergeCell ref="C14:D14"/>
    <mergeCell ref="G14:K14"/>
    <mergeCell ref="L14:N14"/>
    <mergeCell ref="B16:O17"/>
    <mergeCell ref="B19:C19"/>
    <mergeCell ref="B20:C23"/>
    <mergeCell ref="D20:D23"/>
    <mergeCell ref="E20:E23"/>
    <mergeCell ref="J20:J23"/>
    <mergeCell ref="K20:K23"/>
    <mergeCell ref="L20:L23"/>
    <mergeCell ref="M20:M23"/>
    <mergeCell ref="N20:N23"/>
    <mergeCell ref="O20:O23"/>
    <mergeCell ref="Q20:Q23"/>
    <mergeCell ref="B24:C27"/>
    <mergeCell ref="D24:D27"/>
    <mergeCell ref="E24:E27"/>
    <mergeCell ref="J24:J27"/>
    <mergeCell ref="K24:K27"/>
    <mergeCell ref="L24:L27"/>
    <mergeCell ref="M24:M27"/>
    <mergeCell ref="N24:N27"/>
    <mergeCell ref="O24:O27"/>
    <mergeCell ref="Q24:Q27"/>
    <mergeCell ref="B28:C31"/>
    <mergeCell ref="D28:D31"/>
    <mergeCell ref="E28:E31"/>
    <mergeCell ref="J28:J31"/>
    <mergeCell ref="K28:K31"/>
    <mergeCell ref="L28:L31"/>
    <mergeCell ref="M28:M31"/>
    <mergeCell ref="Q28:Q31"/>
    <mergeCell ref="B32:C35"/>
    <mergeCell ref="D32:D35"/>
    <mergeCell ref="E32:E35"/>
    <mergeCell ref="J32:J35"/>
    <mergeCell ref="K32:K35"/>
    <mergeCell ref="L32:L35"/>
    <mergeCell ref="M32:M35"/>
    <mergeCell ref="B36:C39"/>
    <mergeCell ref="D36:D39"/>
    <mergeCell ref="E36:E39"/>
    <mergeCell ref="J36:J39"/>
    <mergeCell ref="K36:K39"/>
    <mergeCell ref="B40:C45"/>
    <mergeCell ref="D40:D45"/>
    <mergeCell ref="E40:E45"/>
    <mergeCell ref="J40:J45"/>
    <mergeCell ref="K40:K45"/>
    <mergeCell ref="N40:N45"/>
    <mergeCell ref="O40:O45"/>
    <mergeCell ref="Q40:Q45"/>
    <mergeCell ref="K3:O3"/>
    <mergeCell ref="N36:N39"/>
    <mergeCell ref="O36:O39"/>
    <mergeCell ref="Q36:Q39"/>
    <mergeCell ref="L40:L45"/>
    <mergeCell ref="M40:M45"/>
    <mergeCell ref="N32:N35"/>
    <mergeCell ref="O32:O35"/>
    <mergeCell ref="Q32:Q35"/>
    <mergeCell ref="L36:L39"/>
    <mergeCell ref="M36:M39"/>
    <mergeCell ref="N28:N31"/>
    <mergeCell ref="O28:O31"/>
  </mergeCells>
  <dataValidations count="2">
    <dataValidation type="list" allowBlank="1" showInputMessage="1" showErrorMessage="1" sqref="K3" xr:uid="{A294532D-7E7A-4131-9C2D-25FF9708B053}">
      <formula1>"'   ,30%,60%,98%,100%,FINAL Design"</formula1>
    </dataValidation>
    <dataValidation allowBlank="1" showInputMessage="1" showErrorMessage="1" sqref="Q1" xr:uid="{3C4BC0B5-3D50-4282-9C50-F6003C69B1C8}"/>
  </dataValidations>
  <pageMargins left="0.7" right="0.7" top="0.75" bottom="0.75" header="0.3" footer="0.3"/>
  <pageSetup scale="40" orientation="landscape" horizontalDpi="1200" verticalDpi="12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4E80-E449-4528-8A44-9F5B98BCA547}">
  <sheetPr>
    <tabColor theme="9" tint="0.59999389629810485"/>
    <pageSetUpPr fitToPage="1"/>
  </sheetPr>
  <dimension ref="A1:O143"/>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33">
        <v>0.3</v>
      </c>
      <c r="G6" s="88"/>
      <c r="H6" s="88"/>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36</v>
      </c>
      <c r="B16" s="146"/>
      <c r="C16" s="148">
        <v>0</v>
      </c>
      <c r="D16" s="148"/>
      <c r="E16" s="89"/>
      <c r="F16" s="44"/>
      <c r="G16" s="44"/>
      <c r="H16" s="44"/>
      <c r="I16" s="44"/>
      <c r="J16" s="7"/>
      <c r="K16" s="80"/>
      <c r="L16" s="80"/>
    </row>
    <row r="17" spans="1:14" ht="15" customHeight="1" x14ac:dyDescent="0.2">
      <c r="A17" s="160" t="s">
        <v>37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K22" s="8"/>
      <c r="L22" s="8"/>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sheetData>
  <mergeCells count="107">
    <mergeCell ref="A7:B7"/>
    <mergeCell ref="A8:B8"/>
    <mergeCell ref="A16:B16"/>
    <mergeCell ref="C16:D16"/>
    <mergeCell ref="K2:L14"/>
    <mergeCell ref="A19:B19"/>
    <mergeCell ref="C19:D19"/>
    <mergeCell ref="A5:B5"/>
    <mergeCell ref="C5:I5"/>
    <mergeCell ref="A9:B9"/>
    <mergeCell ref="A10:B10"/>
    <mergeCell ref="E10:I11"/>
    <mergeCell ref="A11:B11"/>
    <mergeCell ref="A12:B12"/>
    <mergeCell ref="A13:B13"/>
    <mergeCell ref="A20:B20"/>
    <mergeCell ref="C20:E20"/>
    <mergeCell ref="F20:G20"/>
    <mergeCell ref="H20:I20"/>
    <mergeCell ref="A14:B14"/>
    <mergeCell ref="A15:B15"/>
    <mergeCell ref="C15:D15"/>
    <mergeCell ref="A17:B17"/>
    <mergeCell ref="C17:D17"/>
    <mergeCell ref="A18:B18"/>
    <mergeCell ref="E18:F18"/>
    <mergeCell ref="G18:H18"/>
    <mergeCell ref="A34:K34"/>
    <mergeCell ref="A35:J35"/>
    <mergeCell ref="A36:J36"/>
    <mergeCell ref="A37:J37"/>
    <mergeCell ref="A39:K39"/>
    <mergeCell ref="A40:J40"/>
    <mergeCell ref="A24:L24"/>
    <mergeCell ref="B25:C25"/>
    <mergeCell ref="B26:C26"/>
    <mergeCell ref="L26:L32"/>
    <mergeCell ref="B27:C27"/>
    <mergeCell ref="B28:C28"/>
    <mergeCell ref="B29:C29"/>
    <mergeCell ref="B30:C30"/>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s>
  <dataValidations count="3">
    <dataValidation allowBlank="1" showInputMessage="1" showErrorMessage="1" sqref="F95:F99 J1 F26:F30 E10 F49:F53 F72:F76 F118:F122" xr:uid="{BAC8512F-623D-4BF0-965A-983A535B90C9}"/>
    <dataValidation type="list" allowBlank="1" showInputMessage="1" showErrorMessage="1" sqref="E95:E99 E118:E122 E26:E30 E72:E76 E49:E53" xr:uid="{8D56448D-DFBA-4F24-9499-B94337959A73}">
      <formula1>"' ,above invert,below invert,ponding"</formula1>
    </dataValidation>
    <dataValidation type="list" allowBlank="1" showInputMessage="1" showErrorMessage="1" sqref="F6" xr:uid="{822AD36B-5FC3-4CCF-A29E-1208088E4AF0}">
      <formula1>"'   ,30%,60%,98%,100%"</formula1>
    </dataValidation>
  </dataValidations>
  <pageMargins left="0.25" right="0.25" top="0.5" bottom="0.5" header="0.3" footer="0.3"/>
  <pageSetup scale="77" fitToHeight="0" orientation="landscape" verticalDpi="1200" r:id="rId1"/>
  <headerFooter>
    <oddFooter>&amp;LDate Printed: &amp;D&amp;CDesign DRC Page &amp;P of &amp;N</oddFooter>
  </headerFooter>
  <rowBreaks count="2" manualBreakCount="2">
    <brk id="45" max="11" man="1"/>
    <brk id="91" max="11"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B9DA9-4ADA-4498-89ED-2E7EB9BDF191}">
  <sheetPr>
    <tabColor theme="9" tint="0.59999389629810485"/>
    <pageSetUpPr fitToPage="1"/>
  </sheetPr>
  <dimension ref="A1:O143"/>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33">
        <v>0.6</v>
      </c>
      <c r="G6" s="88"/>
      <c r="H6" s="88"/>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36</v>
      </c>
      <c r="B16" s="146"/>
      <c r="C16" s="148">
        <v>0</v>
      </c>
      <c r="D16" s="148"/>
      <c r="E16" s="89"/>
      <c r="F16" s="44"/>
      <c r="G16" s="44"/>
      <c r="H16" s="44"/>
      <c r="I16" s="44"/>
      <c r="J16" s="7"/>
      <c r="K16" s="80"/>
      <c r="L16" s="80"/>
    </row>
    <row r="17" spans="1:14" ht="15" customHeight="1" x14ac:dyDescent="0.2">
      <c r="A17" s="160" t="s">
        <v>37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K22" s="8"/>
      <c r="L22" s="8"/>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sheetData>
  <mergeCells count="107">
    <mergeCell ref="A7:B7"/>
    <mergeCell ref="A8:B8"/>
    <mergeCell ref="A9:B9"/>
    <mergeCell ref="A10:B10"/>
    <mergeCell ref="E10:I11"/>
    <mergeCell ref="A16:B16"/>
    <mergeCell ref="C16:D16"/>
    <mergeCell ref="K2:L14"/>
    <mergeCell ref="A20:B20"/>
    <mergeCell ref="C20:E20"/>
    <mergeCell ref="F20:G20"/>
    <mergeCell ref="H20:I20"/>
    <mergeCell ref="A11:B11"/>
    <mergeCell ref="A12:B12"/>
    <mergeCell ref="A13:B13"/>
    <mergeCell ref="A14:B14"/>
    <mergeCell ref="A15:B15"/>
    <mergeCell ref="C15:D15"/>
    <mergeCell ref="A5:B5"/>
    <mergeCell ref="C5:I5"/>
    <mergeCell ref="A24:L24"/>
    <mergeCell ref="B25:C25"/>
    <mergeCell ref="A17:B17"/>
    <mergeCell ref="C17:D17"/>
    <mergeCell ref="A18:B18"/>
    <mergeCell ref="E18:F18"/>
    <mergeCell ref="G18:H18"/>
    <mergeCell ref="A19:B19"/>
    <mergeCell ref="C19:D19"/>
    <mergeCell ref="A34:K34"/>
    <mergeCell ref="A35:J35"/>
    <mergeCell ref="A36:J36"/>
    <mergeCell ref="A37:J37"/>
    <mergeCell ref="A39:K39"/>
    <mergeCell ref="A40:J40"/>
    <mergeCell ref="B26:C26"/>
    <mergeCell ref="L26:L32"/>
    <mergeCell ref="B27:C27"/>
    <mergeCell ref="B28:C28"/>
    <mergeCell ref="B29:C29"/>
    <mergeCell ref="B30:C30"/>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s>
  <dataValidations count="3">
    <dataValidation allowBlank="1" showInputMessage="1" showErrorMessage="1" sqref="F95:F99 J1 F26:F30 F118:F122 F49:F53 F72:F76 E10" xr:uid="{57573447-C0B5-4073-9C39-966EFDD49027}"/>
    <dataValidation type="list" allowBlank="1" showInputMessage="1" showErrorMessage="1" sqref="E95:E99 E118:E122 E26:E30 E72:E76 E49:E53" xr:uid="{B4B65E21-002D-4A1C-98AC-EF2B844E1745}">
      <formula1>"' ,above invert,below invert,ponding"</formula1>
    </dataValidation>
    <dataValidation type="list" allowBlank="1" showInputMessage="1" showErrorMessage="1" sqref="F6" xr:uid="{FBB014C8-FEBE-4AF0-BCB3-207A500940BB}">
      <formula1>"'   ,30%,60%,98%,100%"</formula1>
    </dataValidation>
  </dataValidations>
  <pageMargins left="0.25" right="0.25" top="0.5" bottom="0.5" header="0.3" footer="0.3"/>
  <pageSetup scale="77" fitToHeight="0" orientation="landscape" verticalDpi="1200" r:id="rId1"/>
  <headerFooter>
    <oddFooter>&amp;LDate Printed: &amp;D&amp;CDesign DRC Page &amp;P of &amp;N</oddFooter>
  </headerFooter>
  <rowBreaks count="2" manualBreakCount="2">
    <brk id="45" max="11" man="1"/>
    <brk id="91" max="11"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E475-7EEC-41CC-A18D-AAD1E2245708}">
  <sheetPr>
    <tabColor theme="9" tint="0.59999389629810485"/>
    <pageSetUpPr fitToPage="1"/>
  </sheetPr>
  <dimension ref="A1:O145"/>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33">
        <v>0.98</v>
      </c>
      <c r="G6" s="88"/>
      <c r="H6" s="88"/>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36</v>
      </c>
      <c r="B16" s="146"/>
      <c r="C16" s="148">
        <v>0</v>
      </c>
      <c r="D16" s="148"/>
      <c r="E16" s="89"/>
      <c r="F16" s="44"/>
      <c r="G16" s="44"/>
      <c r="H16" s="44"/>
      <c r="I16" s="44"/>
      <c r="J16" s="7"/>
      <c r="K16" s="80"/>
      <c r="L16" s="80"/>
    </row>
    <row r="17" spans="1:14" ht="15" customHeight="1" x14ac:dyDescent="0.2">
      <c r="A17" s="160" t="s">
        <v>37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K22" s="8"/>
      <c r="L22" s="8"/>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row r="144" spans="1:12" x14ac:dyDescent="0.2">
      <c r="A144" s="54"/>
      <c r="B144" s="54"/>
      <c r="C144" s="54"/>
      <c r="D144" s="54"/>
      <c r="E144" s="54"/>
      <c r="F144" s="54"/>
      <c r="G144" s="54"/>
      <c r="H144" s="54"/>
      <c r="I144" s="54"/>
      <c r="J144" s="54"/>
      <c r="K144" s="54"/>
      <c r="L144" s="54"/>
    </row>
    <row r="145" spans="1:12" x14ac:dyDescent="0.2">
      <c r="A145" s="54"/>
      <c r="B145" s="54"/>
      <c r="C145" s="54"/>
      <c r="D145" s="54"/>
      <c r="E145" s="54"/>
      <c r="F145" s="54"/>
      <c r="G145" s="54"/>
      <c r="H145" s="54"/>
      <c r="I145" s="54"/>
      <c r="J145" s="54"/>
      <c r="K145" s="54"/>
      <c r="L145" s="54"/>
    </row>
  </sheetData>
  <mergeCells count="107">
    <mergeCell ref="A7:B7"/>
    <mergeCell ref="A8:B8"/>
    <mergeCell ref="A9:B9"/>
    <mergeCell ref="A10:B10"/>
    <mergeCell ref="E10:I11"/>
    <mergeCell ref="A16:B16"/>
    <mergeCell ref="C16:D16"/>
    <mergeCell ref="K2:L14"/>
    <mergeCell ref="A20:B20"/>
    <mergeCell ref="C20:E20"/>
    <mergeCell ref="F20:G20"/>
    <mergeCell ref="H20:I20"/>
    <mergeCell ref="A11:B11"/>
    <mergeCell ref="A12:B12"/>
    <mergeCell ref="A13:B13"/>
    <mergeCell ref="A14:B14"/>
    <mergeCell ref="A15:B15"/>
    <mergeCell ref="C15:D15"/>
    <mergeCell ref="A5:B5"/>
    <mergeCell ref="C5:I5"/>
    <mergeCell ref="A24:L24"/>
    <mergeCell ref="B25:C25"/>
    <mergeCell ref="A17:B17"/>
    <mergeCell ref="C17:D17"/>
    <mergeCell ref="A18:B18"/>
    <mergeCell ref="E18:F18"/>
    <mergeCell ref="G18:H18"/>
    <mergeCell ref="A19:B19"/>
    <mergeCell ref="C19:D19"/>
    <mergeCell ref="A34:K34"/>
    <mergeCell ref="A35:J35"/>
    <mergeCell ref="A36:J36"/>
    <mergeCell ref="A37:J37"/>
    <mergeCell ref="A39:K39"/>
    <mergeCell ref="A40:J40"/>
    <mergeCell ref="B26:C26"/>
    <mergeCell ref="L26:L32"/>
    <mergeCell ref="B27:C27"/>
    <mergeCell ref="B28:C28"/>
    <mergeCell ref="B29:C29"/>
    <mergeCell ref="B30:C30"/>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s>
  <dataValidations count="3">
    <dataValidation allowBlank="1" showInputMessage="1" showErrorMessage="1" sqref="F95:F99 J1 F26:F30 F118:F122 F49:F53 F72:F76 E10" xr:uid="{61F73AB3-E994-4BEC-A72D-C5FB0DE54493}"/>
    <dataValidation type="list" allowBlank="1" showInputMessage="1" showErrorMessage="1" sqref="F6" xr:uid="{702EF600-4AE7-4982-9755-5B3D0C4A239E}">
      <formula1>"'   ,30%,60%,98%,100%"</formula1>
    </dataValidation>
    <dataValidation type="list" allowBlank="1" showInputMessage="1" showErrorMessage="1" sqref="E95:E99 E118:E122 E26:E30 E72:E76 E49:E53" xr:uid="{5166B0E3-D6C4-416B-8F1E-4618DF2CE86B}">
      <formula1>"' ,above invert,below invert,ponding"</formula1>
    </dataValidation>
  </dataValidations>
  <pageMargins left="0.25" right="0.25" top="0.5" bottom="0.5" header="0.3" footer="0.3"/>
  <pageSetup scale="77" fitToHeight="0" orientation="landscape" verticalDpi="1200" r:id="rId1"/>
  <headerFooter>
    <oddFooter>&amp;LDate Printed: &amp;D&amp;CDesign DRC Page &amp;P of &amp;N</oddFooter>
  </headerFooter>
  <rowBreaks count="2" manualBreakCount="2">
    <brk id="45" max="11" man="1"/>
    <brk id="91" max="11"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D2D3-D645-4527-8F63-DF472A06E5F6}">
  <sheetPr>
    <tabColor theme="9" tint="0.59999389629810485"/>
    <pageSetUpPr fitToPage="1"/>
  </sheetPr>
  <dimension ref="A1:O139"/>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33">
        <v>1</v>
      </c>
      <c r="G6" s="88" t="s">
        <v>74</v>
      </c>
      <c r="H6" s="88"/>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36</v>
      </c>
      <c r="B16" s="146"/>
      <c r="C16" s="148">
        <v>0</v>
      </c>
      <c r="D16" s="148"/>
      <c r="E16" s="89"/>
      <c r="F16" s="44"/>
      <c r="G16" s="44"/>
      <c r="H16" s="44"/>
      <c r="I16" s="44"/>
      <c r="J16" s="7"/>
      <c r="K16" s="80"/>
      <c r="L16" s="80"/>
    </row>
    <row r="17" spans="1:14" ht="15" customHeight="1" x14ac:dyDescent="0.2">
      <c r="A17" s="160" t="s">
        <v>37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A22" s="54"/>
      <c r="B22" s="54"/>
      <c r="C22" s="54"/>
      <c r="D22" s="54"/>
      <c r="E22" s="54"/>
      <c r="F22" s="54"/>
      <c r="G22" s="54"/>
      <c r="H22" s="54"/>
      <c r="I22" s="54"/>
      <c r="J22" s="54"/>
      <c r="K22" s="123"/>
      <c r="L22" s="123"/>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sheetData>
  <mergeCells count="107">
    <mergeCell ref="A7:B7"/>
    <mergeCell ref="A8:B8"/>
    <mergeCell ref="A9:B9"/>
    <mergeCell ref="A10:B10"/>
    <mergeCell ref="E10:I11"/>
    <mergeCell ref="A16:B16"/>
    <mergeCell ref="C16:D16"/>
    <mergeCell ref="K2:L14"/>
    <mergeCell ref="A20:B20"/>
    <mergeCell ref="C20:E20"/>
    <mergeCell ref="F20:G20"/>
    <mergeCell ref="H20:I20"/>
    <mergeCell ref="A11:B11"/>
    <mergeCell ref="A12:B12"/>
    <mergeCell ref="A13:B13"/>
    <mergeCell ref="A14:B14"/>
    <mergeCell ref="A15:B15"/>
    <mergeCell ref="C15:D15"/>
    <mergeCell ref="A5:B5"/>
    <mergeCell ref="C5:I5"/>
    <mergeCell ref="A24:L24"/>
    <mergeCell ref="B25:C25"/>
    <mergeCell ref="A17:B17"/>
    <mergeCell ref="C17:D17"/>
    <mergeCell ref="A18:B18"/>
    <mergeCell ref="E18:F18"/>
    <mergeCell ref="G18:H18"/>
    <mergeCell ref="A19:B19"/>
    <mergeCell ref="C19:D19"/>
    <mergeCell ref="A34:K34"/>
    <mergeCell ref="A35:J35"/>
    <mergeCell ref="A36:J36"/>
    <mergeCell ref="A37:J37"/>
    <mergeCell ref="A39:K39"/>
    <mergeCell ref="A40:J40"/>
    <mergeCell ref="B26:C26"/>
    <mergeCell ref="L26:L32"/>
    <mergeCell ref="B27:C27"/>
    <mergeCell ref="B28:C28"/>
    <mergeCell ref="B29:C29"/>
    <mergeCell ref="B30:C30"/>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s>
  <dataValidations count="3">
    <dataValidation allowBlank="1" showInputMessage="1" showErrorMessage="1" sqref="F95:F99 J1 F26:F30 F118:F122 F49:F53 F72:F76 E10" xr:uid="{625D2FB3-A44D-444D-B8B5-106108001220}"/>
    <dataValidation type="list" allowBlank="1" showInputMessage="1" showErrorMessage="1" sqref="E95:E99 E118:E122 E26:E30 E72:E76 E49:E53" xr:uid="{1629AC82-ED2D-4D31-90F7-C50403A2C5E3}">
      <formula1>"' ,above invert,below invert,ponding"</formula1>
    </dataValidation>
    <dataValidation type="list" allowBlank="1" showInputMessage="1" showErrorMessage="1" sqref="F6" xr:uid="{04C4DF24-2581-4FD7-8210-FB2DC7B5C193}">
      <formula1>"'   ,30%,60%,98%,100%"</formula1>
    </dataValidation>
  </dataValidations>
  <pageMargins left="0.25" right="0.25" top="0.5" bottom="0.5" header="0.3" footer="0.3"/>
  <pageSetup scale="77" fitToHeight="0" orientation="landscape" verticalDpi="1200" r:id="rId1"/>
  <headerFooter>
    <oddFooter>&amp;LDate Printed: &amp;D&amp;CDesign DRC Page &amp;P of &amp;N</oddFooter>
  </headerFooter>
  <rowBreaks count="2" manualBreakCount="2">
    <brk id="45" max="11" man="1"/>
    <brk id="91" max="11"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D5D6F-0A29-426D-ACB5-9C96C363D988}">
  <sheetPr>
    <tabColor rgb="FF00B0F0"/>
    <pageSetUpPr fitToPage="1"/>
  </sheetPr>
  <dimension ref="A1:O144"/>
  <sheetViews>
    <sheetView zoomScaleNormal="100" zoomScaleSheetLayoutView="80" workbookViewId="0">
      <selection activeCell="C9" sqref="C9"/>
    </sheetView>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150"/>
      <c r="D5" s="150"/>
      <c r="E5" s="150"/>
      <c r="F5" s="150"/>
      <c r="G5" s="150"/>
      <c r="H5" s="150"/>
      <c r="I5" s="150"/>
      <c r="J5" s="7"/>
      <c r="K5" s="149"/>
      <c r="L5" s="149"/>
      <c r="N5" s="55" t="s">
        <v>12</v>
      </c>
      <c r="O5" s="55">
        <v>0.41</v>
      </c>
    </row>
    <row r="6" spans="1:15" ht="15" customHeight="1" x14ac:dyDescent="0.2">
      <c r="A6" s="88" t="s">
        <v>13</v>
      </c>
      <c r="B6" s="88"/>
      <c r="C6" s="100"/>
      <c r="D6" s="88"/>
      <c r="E6" s="88" t="s">
        <v>14</v>
      </c>
      <c r="F6" s="106" t="s">
        <v>75</v>
      </c>
      <c r="G6" s="88"/>
      <c r="H6" s="88"/>
      <c r="I6" s="88"/>
      <c r="J6" s="7"/>
      <c r="K6" s="149"/>
      <c r="L6" s="149"/>
      <c r="N6" s="55" t="s">
        <v>16</v>
      </c>
      <c r="O6" s="55">
        <v>0.38</v>
      </c>
    </row>
    <row r="7" spans="1:15" ht="15" customHeight="1" x14ac:dyDescent="0.2">
      <c r="A7" s="151" t="s">
        <v>17</v>
      </c>
      <c r="B7" s="151"/>
      <c r="C7" s="81"/>
      <c r="D7" s="89" t="s">
        <v>18</v>
      </c>
      <c r="E7" s="89" t="s">
        <v>19</v>
      </c>
      <c r="F7" s="105" t="str">
        <f>IF(ISNUMBER('Design Runoff Volume'!D40),'Design Runoff Volume'!D40, "")</f>
        <v/>
      </c>
      <c r="G7" s="89" t="s">
        <v>18</v>
      </c>
      <c r="H7" s="89"/>
      <c r="I7" s="89"/>
      <c r="J7" s="7"/>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J8" s="7"/>
      <c r="K8" s="149"/>
      <c r="L8" s="149"/>
      <c r="N8" s="55" t="s">
        <v>23</v>
      </c>
      <c r="O8" s="55">
        <v>0.28000000000000003</v>
      </c>
    </row>
    <row r="9" spans="1:15" ht="15" customHeight="1" x14ac:dyDescent="0.2">
      <c r="A9" s="146" t="s">
        <v>24</v>
      </c>
      <c r="B9" s="146"/>
      <c r="C9" s="34">
        <f>SUMIF(J26:J506,"Subtotal Constructed Volume (gallons)",K26:K506)</f>
        <v>0</v>
      </c>
      <c r="D9" s="35" t="s">
        <v>25</v>
      </c>
      <c r="E9" s="36" t="s">
        <v>26</v>
      </c>
      <c r="F9" s="37"/>
      <c r="G9" s="37"/>
      <c r="H9" s="37"/>
      <c r="I9" s="38"/>
      <c r="J9" s="7"/>
      <c r="K9" s="149"/>
      <c r="L9" s="149"/>
      <c r="N9" s="55" t="s">
        <v>27</v>
      </c>
      <c r="O9" s="55">
        <v>0.25</v>
      </c>
    </row>
    <row r="10" spans="1:15" ht="15" customHeight="1" x14ac:dyDescent="0.2">
      <c r="A10" s="146" t="s">
        <v>28</v>
      </c>
      <c r="B10" s="146"/>
      <c r="C10" s="34">
        <f>SUMIF(J26:J506,"Infiltration Volume (gallons)",K26:K506)</f>
        <v>0</v>
      </c>
      <c r="D10" s="35" t="s">
        <v>25</v>
      </c>
      <c r="E10" s="152" t="str">
        <f>IF(ISNUMBER('Design Runoff Volume'!N40),
     IF(C11=0,"To be determined",
     IF(C11&lt;'Design Runoff Volume'!N40,"WARNING! DRC must meet the minimum required runoff volume",
     IF(C11&gt;'Design Runoff Volume'!O40,"DRC maximum runoff volume has been reached; MWRD contribution will be capped","DRC is between the minimum and maximum runoff volume"))),"Please fill in Design Runoff Volume tab")</f>
        <v>Please fill in Design Runoff Volume tab</v>
      </c>
      <c r="F10" s="153"/>
      <c r="G10" s="153"/>
      <c r="H10" s="153"/>
      <c r="I10" s="154"/>
      <c r="J10" s="7"/>
      <c r="K10" s="149"/>
      <c r="L10" s="149"/>
    </row>
    <row r="11" spans="1:15" ht="15" customHeight="1" x14ac:dyDescent="0.2">
      <c r="A11" s="158" t="s">
        <v>29</v>
      </c>
      <c r="B11" s="158"/>
      <c r="C11" s="39">
        <f>SUM(C9:C10)</f>
        <v>0</v>
      </c>
      <c r="D11" s="40" t="s">
        <v>25</v>
      </c>
      <c r="E11" s="155"/>
      <c r="F11" s="156"/>
      <c r="G11" s="156"/>
      <c r="H11" s="156"/>
      <c r="I11" s="157"/>
      <c r="J11" s="7"/>
      <c r="K11" s="149"/>
      <c r="L11" s="149"/>
    </row>
    <row r="12" spans="1:15" ht="15" customHeight="1" x14ac:dyDescent="0.2">
      <c r="A12" s="158" t="s">
        <v>30</v>
      </c>
      <c r="B12" s="158"/>
      <c r="C12" s="39">
        <f>IF(C11&gt;'Design Runoff Volume'!O40,'Design Runoff Volume'!O40,C11)</f>
        <v>0</v>
      </c>
      <c r="D12" s="41" t="s">
        <v>25</v>
      </c>
      <c r="E12" s="89"/>
      <c r="F12" s="89"/>
      <c r="G12" s="89"/>
      <c r="H12" s="89"/>
      <c r="I12" s="89"/>
      <c r="J12" s="7"/>
      <c r="K12" s="149"/>
      <c r="L12" s="149"/>
      <c r="N12" s="13"/>
      <c r="O12" s="13"/>
    </row>
    <row r="13" spans="1:15" ht="15" customHeight="1" x14ac:dyDescent="0.2">
      <c r="A13" s="146" t="s">
        <v>31</v>
      </c>
      <c r="B13" s="146"/>
      <c r="C13" s="34">
        <f>C12-C9</f>
        <v>0</v>
      </c>
      <c r="D13" s="89"/>
      <c r="E13" s="89"/>
      <c r="F13" s="89"/>
      <c r="G13" s="89"/>
      <c r="H13" s="89"/>
      <c r="I13" s="89"/>
      <c r="J13" s="7"/>
      <c r="K13" s="149"/>
      <c r="L13" s="149"/>
    </row>
    <row r="14" spans="1:15" ht="15" customHeight="1" x14ac:dyDescent="0.2">
      <c r="A14" s="146" t="s">
        <v>32</v>
      </c>
      <c r="B14" s="146"/>
      <c r="C14" s="42"/>
      <c r="D14" s="43" t="s">
        <v>33</v>
      </c>
      <c r="E14" s="89"/>
      <c r="F14" s="42"/>
      <c r="G14" s="43" t="s">
        <v>34</v>
      </c>
      <c r="H14" s="89"/>
      <c r="I14" s="89"/>
      <c r="J14" s="7"/>
      <c r="K14" s="149"/>
      <c r="L14" s="149"/>
    </row>
    <row r="15" spans="1:15" ht="15" customHeight="1" x14ac:dyDescent="0.2">
      <c r="A15" s="146" t="s">
        <v>35</v>
      </c>
      <c r="B15" s="146"/>
      <c r="C15" s="147">
        <f>C9*C14+C13*F14</f>
        <v>0</v>
      </c>
      <c r="D15" s="147"/>
      <c r="E15" s="89"/>
      <c r="F15" s="44"/>
      <c r="G15" s="44"/>
      <c r="H15" s="44"/>
      <c r="I15" s="44"/>
      <c r="J15" s="7"/>
      <c r="K15" s="80"/>
      <c r="L15" s="80"/>
    </row>
    <row r="16" spans="1:15" ht="15" customHeight="1" x14ac:dyDescent="0.2">
      <c r="A16" s="146" t="s">
        <v>76</v>
      </c>
      <c r="B16" s="146"/>
      <c r="C16" s="148">
        <v>0</v>
      </c>
      <c r="D16" s="148"/>
      <c r="E16" s="89"/>
      <c r="F16" s="44"/>
      <c r="G16" s="44"/>
      <c r="H16" s="44"/>
      <c r="I16" s="44"/>
      <c r="J16" s="7"/>
      <c r="K16" s="80"/>
      <c r="L16" s="80"/>
    </row>
    <row r="17" spans="1:14" ht="15" customHeight="1" x14ac:dyDescent="0.2">
      <c r="A17" s="160" t="s">
        <v>77</v>
      </c>
      <c r="B17" s="160"/>
      <c r="C17" s="148">
        <v>0</v>
      </c>
      <c r="D17" s="148"/>
      <c r="E17" s="89"/>
      <c r="F17" s="44"/>
      <c r="G17" s="44"/>
      <c r="H17" s="44"/>
      <c r="I17" s="44"/>
      <c r="J17" s="7"/>
      <c r="K17" s="80"/>
      <c r="L17" s="80"/>
    </row>
    <row r="18" spans="1:14" ht="15" customHeight="1" x14ac:dyDescent="0.2">
      <c r="A18" s="160" t="s">
        <v>38</v>
      </c>
      <c r="B18" s="160"/>
      <c r="C18" s="45"/>
      <c r="D18" s="89" t="s">
        <v>22</v>
      </c>
      <c r="E18" s="146" t="s">
        <v>39</v>
      </c>
      <c r="F18" s="146"/>
      <c r="G18" s="164" t="s">
        <v>40</v>
      </c>
      <c r="H18" s="164"/>
      <c r="I18" s="89" t="s">
        <v>22</v>
      </c>
      <c r="J18" s="7"/>
      <c r="K18" s="80"/>
      <c r="L18" s="80"/>
    </row>
    <row r="19" spans="1:14" ht="30" customHeight="1" x14ac:dyDescent="0.2">
      <c r="A19" s="165" t="s">
        <v>41</v>
      </c>
      <c r="B19" s="165"/>
      <c r="C19" s="166">
        <f>MIN(C15,C17*C18,G18)</f>
        <v>0</v>
      </c>
      <c r="D19" s="167"/>
      <c r="E19" s="89"/>
      <c r="F19" s="89"/>
      <c r="G19" s="89"/>
      <c r="H19" s="89"/>
      <c r="I19" s="89"/>
      <c r="J19" s="7"/>
      <c r="K19" s="8"/>
      <c r="L19" s="8"/>
    </row>
    <row r="20" spans="1:14" ht="30" customHeight="1" x14ac:dyDescent="0.2">
      <c r="A20" s="160" t="s">
        <v>42</v>
      </c>
      <c r="B20" s="160"/>
      <c r="C20" s="150"/>
      <c r="D20" s="150"/>
      <c r="E20" s="150"/>
      <c r="F20" s="160" t="s">
        <v>43</v>
      </c>
      <c r="G20" s="160"/>
      <c r="H20" s="161"/>
      <c r="I20" s="161"/>
      <c r="J20" s="7"/>
      <c r="K20" s="8"/>
      <c r="L20" s="8"/>
    </row>
    <row r="21" spans="1:14" ht="13.5" customHeight="1" x14ac:dyDescent="0.2">
      <c r="K21" s="8"/>
      <c r="L21" s="8"/>
    </row>
    <row r="22" spans="1:14" x14ac:dyDescent="0.2">
      <c r="K22" s="8"/>
      <c r="L22" s="8"/>
    </row>
    <row r="23" spans="1:14" ht="15" x14ac:dyDescent="0.2">
      <c r="A23" s="124" t="s">
        <v>44</v>
      </c>
      <c r="B23" s="54"/>
      <c r="C23" s="54"/>
      <c r="D23" s="54"/>
      <c r="E23" s="54"/>
      <c r="F23" s="54"/>
      <c r="G23" s="54"/>
      <c r="H23" s="54"/>
      <c r="I23" s="54"/>
      <c r="J23" s="54"/>
      <c r="K23" s="54"/>
      <c r="L23" s="54"/>
      <c r="N23" s="14" t="s">
        <v>45</v>
      </c>
    </row>
    <row r="24" spans="1:14" x14ac:dyDescent="0.2">
      <c r="A24" s="162" t="s">
        <v>46</v>
      </c>
      <c r="B24" s="162"/>
      <c r="C24" s="162"/>
      <c r="D24" s="162"/>
      <c r="E24" s="162"/>
      <c r="F24" s="162"/>
      <c r="G24" s="162"/>
      <c r="H24" s="162"/>
      <c r="I24" s="162"/>
      <c r="J24" s="162"/>
      <c r="K24" s="162"/>
      <c r="L24" s="162"/>
    </row>
    <row r="25" spans="1:14" s="17" customFormat="1" ht="25.5" x14ac:dyDescent="0.2">
      <c r="A25" s="125" t="s">
        <v>47</v>
      </c>
      <c r="B25" s="163" t="s">
        <v>48</v>
      </c>
      <c r="C25" s="163"/>
      <c r="D25" s="126" t="s">
        <v>10</v>
      </c>
      <c r="E25" s="126" t="s">
        <v>49</v>
      </c>
      <c r="F25" s="126" t="s">
        <v>50</v>
      </c>
      <c r="G25" s="126" t="s">
        <v>51</v>
      </c>
      <c r="H25" s="126" t="s">
        <v>52</v>
      </c>
      <c r="I25" s="126" t="s">
        <v>53</v>
      </c>
      <c r="J25" s="126" t="s">
        <v>54</v>
      </c>
      <c r="K25" s="126" t="s">
        <v>55</v>
      </c>
      <c r="L25" s="126" t="s">
        <v>56</v>
      </c>
    </row>
    <row r="26" spans="1:14" x14ac:dyDescent="0.2">
      <c r="A26" s="127">
        <v>1</v>
      </c>
      <c r="B26" s="170"/>
      <c r="C26" s="170"/>
      <c r="D26" s="28"/>
      <c r="E26" s="128" t="s">
        <v>57</v>
      </c>
      <c r="F26" s="129" cm="1">
        <f t="array" ref="F26">_xlfn.IFS(E26="above invert",0.5,E26="below invert",1,E26="ponding",1,E26=" ",0)</f>
        <v>0</v>
      </c>
      <c r="G26" s="130"/>
      <c r="H26" s="28"/>
      <c r="I26" s="28"/>
      <c r="J26" s="131" t="str">
        <f>IF(AND(ISNUMBER(H26),ISNUMBER(I26)), H26*I26, "")</f>
        <v/>
      </c>
      <c r="K26" s="132" t="str">
        <f>IF(AND(ISNUMBER(D26),ISNUMBER(F26),ISNUMBER(G26),ISNUMBER(J26)), D26*G26*J26*F26, "")</f>
        <v/>
      </c>
      <c r="L26" s="171"/>
    </row>
    <row r="27" spans="1:14" x14ac:dyDescent="0.2">
      <c r="A27" s="127">
        <v>2</v>
      </c>
      <c r="B27" s="170"/>
      <c r="C27" s="170"/>
      <c r="D27" s="28"/>
      <c r="E27" s="128" t="s">
        <v>57</v>
      </c>
      <c r="F27" s="129" cm="1">
        <f t="array" ref="F27">_xlfn.IFS(E27="above invert",0.5,E27="below invert",1,E27="ponding",1,E27=" ",0)</f>
        <v>0</v>
      </c>
      <c r="G27" s="130"/>
      <c r="H27" s="28"/>
      <c r="I27" s="28"/>
      <c r="J27" s="131" t="str">
        <f t="shared" ref="J27:J30" si="0">IF(AND(ISNUMBER(H27),ISNUMBER(I27)), H27*I27, "")</f>
        <v/>
      </c>
      <c r="K27" s="132" t="str">
        <f t="shared" ref="K27:K30" si="1">IF(AND(ISNUMBER(D27),ISNUMBER(F27),ISNUMBER(G27),ISNUMBER(J27)), D27*G27*J27*F27, "")</f>
        <v/>
      </c>
      <c r="L27" s="171"/>
    </row>
    <row r="28" spans="1:14" x14ac:dyDescent="0.2">
      <c r="A28" s="127">
        <v>3</v>
      </c>
      <c r="B28" s="170"/>
      <c r="C28" s="170"/>
      <c r="D28" s="28"/>
      <c r="E28" s="128" t="s">
        <v>57</v>
      </c>
      <c r="F28" s="129" cm="1">
        <f t="array" ref="F28">_xlfn.IFS(E28="above invert",0.5,E28="below invert",1,E28="ponding",1,E28=" ",0)</f>
        <v>0</v>
      </c>
      <c r="G28" s="130"/>
      <c r="H28" s="28"/>
      <c r="I28" s="28"/>
      <c r="J28" s="131" t="str">
        <f t="shared" si="0"/>
        <v/>
      </c>
      <c r="K28" s="132" t="str">
        <f t="shared" si="1"/>
        <v/>
      </c>
      <c r="L28" s="171"/>
    </row>
    <row r="29" spans="1:14" x14ac:dyDescent="0.2">
      <c r="A29" s="127">
        <v>4</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5</v>
      </c>
      <c r="B30" s="170"/>
      <c r="C30" s="170"/>
      <c r="D30" s="28"/>
      <c r="E30" s="128" t="s">
        <v>57</v>
      </c>
      <c r="F30" s="129" cm="1">
        <f t="array" ref="F30">_xlfn.IFS(E30="above invert",0.5,E30="below invert",1,E30="ponding",1,E30=" ",0)</f>
        <v>0</v>
      </c>
      <c r="G30" s="28"/>
      <c r="H30" s="28"/>
      <c r="I30" s="28"/>
      <c r="J30" s="131" t="str">
        <f t="shared" si="0"/>
        <v/>
      </c>
      <c r="K30" s="132" t="str">
        <f t="shared" si="1"/>
        <v/>
      </c>
      <c r="L30" s="171"/>
    </row>
    <row r="31" spans="1:14" x14ac:dyDescent="0.2">
      <c r="A31" s="54"/>
      <c r="B31" s="54"/>
      <c r="C31" s="54"/>
      <c r="D31" s="54"/>
      <c r="E31" s="54"/>
      <c r="F31" s="54"/>
      <c r="G31" s="54"/>
      <c r="H31" s="54"/>
      <c r="I31" s="54"/>
      <c r="J31" s="133" t="s">
        <v>58</v>
      </c>
      <c r="K31" s="132">
        <f>SUM(K26:K30)</f>
        <v>0</v>
      </c>
      <c r="L31" s="171"/>
    </row>
    <row r="32" spans="1:14" x14ac:dyDescent="0.2">
      <c r="A32" s="54"/>
      <c r="B32" s="54"/>
      <c r="C32" s="134"/>
      <c r="D32" s="134"/>
      <c r="E32" s="134"/>
      <c r="F32" s="134"/>
      <c r="G32" s="134"/>
      <c r="H32" s="134"/>
      <c r="I32" s="134"/>
      <c r="J32" s="135" t="s">
        <v>59</v>
      </c>
      <c r="K32" s="136">
        <f>K31*7.48</f>
        <v>0</v>
      </c>
      <c r="L32" s="171"/>
    </row>
    <row r="33" spans="1:14" x14ac:dyDescent="0.2">
      <c r="A33" s="54"/>
      <c r="B33" s="54"/>
      <c r="C33" s="134"/>
      <c r="D33" s="134"/>
      <c r="E33" s="134"/>
      <c r="F33" s="134"/>
      <c r="G33" s="134"/>
      <c r="H33" s="134"/>
      <c r="I33" s="134"/>
      <c r="J33" s="54"/>
      <c r="K33" s="135"/>
      <c r="L33" s="135"/>
    </row>
    <row r="34" spans="1:14" x14ac:dyDescent="0.2">
      <c r="A34" s="162" t="s">
        <v>60</v>
      </c>
      <c r="B34" s="162"/>
      <c r="C34" s="162"/>
      <c r="D34" s="162"/>
      <c r="E34" s="162"/>
      <c r="F34" s="162"/>
      <c r="G34" s="162"/>
      <c r="H34" s="162"/>
      <c r="I34" s="162"/>
      <c r="J34" s="162"/>
      <c r="K34" s="162"/>
      <c r="L34" s="126" t="s">
        <v>56</v>
      </c>
    </row>
    <row r="35" spans="1:14" x14ac:dyDescent="0.2">
      <c r="A35" s="168" t="s">
        <v>61</v>
      </c>
      <c r="B35" s="168"/>
      <c r="C35" s="168"/>
      <c r="D35" s="168"/>
      <c r="E35" s="168"/>
      <c r="F35" s="168"/>
      <c r="G35" s="168"/>
      <c r="H35" s="168"/>
      <c r="I35" s="168"/>
      <c r="J35" s="168"/>
      <c r="K35" s="27"/>
      <c r="L35" s="28"/>
    </row>
    <row r="36" spans="1:14" x14ac:dyDescent="0.2">
      <c r="A36" s="169" t="s">
        <v>62</v>
      </c>
      <c r="B36" s="169"/>
      <c r="C36" s="169"/>
      <c r="D36" s="169"/>
      <c r="E36" s="169"/>
      <c r="F36" s="169"/>
      <c r="G36" s="169"/>
      <c r="H36" s="169"/>
      <c r="I36" s="169"/>
      <c r="J36" s="169"/>
      <c r="K36" s="27"/>
      <c r="L36" s="28"/>
    </row>
    <row r="37" spans="1:14" ht="25.5" customHeight="1" x14ac:dyDescent="0.2">
      <c r="A37" s="168" t="s">
        <v>63</v>
      </c>
      <c r="B37" s="168"/>
      <c r="C37" s="168"/>
      <c r="D37" s="168"/>
      <c r="E37" s="168"/>
      <c r="F37" s="168"/>
      <c r="G37" s="168"/>
      <c r="H37" s="168"/>
      <c r="I37" s="168"/>
      <c r="J37" s="168"/>
      <c r="K37" s="29">
        <f>K35-K36</f>
        <v>0</v>
      </c>
      <c r="L37" s="28"/>
    </row>
    <row r="38" spans="1:14" x14ac:dyDescent="0.2">
      <c r="A38" s="54"/>
      <c r="B38" s="54"/>
      <c r="C38" s="134"/>
      <c r="D38" s="134"/>
      <c r="E38" s="134"/>
      <c r="F38" s="134"/>
      <c r="G38" s="134"/>
      <c r="H38" s="134"/>
      <c r="I38" s="134"/>
      <c r="J38" s="54"/>
      <c r="K38" s="135"/>
      <c r="L38" s="135"/>
    </row>
    <row r="39" spans="1:14" x14ac:dyDescent="0.2">
      <c r="A39" s="162" t="s">
        <v>64</v>
      </c>
      <c r="B39" s="162"/>
      <c r="C39" s="162"/>
      <c r="D39" s="162"/>
      <c r="E39" s="162"/>
      <c r="F39" s="162"/>
      <c r="G39" s="162"/>
      <c r="H39" s="162"/>
      <c r="I39" s="162"/>
      <c r="J39" s="162"/>
      <c r="K39" s="162"/>
      <c r="L39" s="126" t="s">
        <v>56</v>
      </c>
    </row>
    <row r="40" spans="1:14" ht="25.5" customHeight="1" x14ac:dyDescent="0.2">
      <c r="A40" s="168" t="s">
        <v>65</v>
      </c>
      <c r="B40" s="168"/>
      <c r="C40" s="168"/>
      <c r="D40" s="168"/>
      <c r="E40" s="168"/>
      <c r="F40" s="168"/>
      <c r="G40" s="168"/>
      <c r="H40" s="168"/>
      <c r="I40" s="168"/>
      <c r="J40" s="168"/>
      <c r="K40" s="27"/>
      <c r="L40" s="28"/>
    </row>
    <row r="41" spans="1:14" x14ac:dyDescent="0.2">
      <c r="A41" s="137"/>
      <c r="B41" s="137"/>
      <c r="C41" s="137"/>
      <c r="D41" s="137"/>
      <c r="E41" s="137"/>
      <c r="F41" s="137"/>
      <c r="G41" s="137"/>
      <c r="H41" s="137"/>
      <c r="I41" s="137"/>
      <c r="J41" s="133" t="s">
        <v>66</v>
      </c>
      <c r="K41" s="138">
        <f>IF(K40&gt;3.6,3.6,K40)</f>
        <v>0</v>
      </c>
      <c r="L41" s="28"/>
    </row>
    <row r="42" spans="1:14" x14ac:dyDescent="0.2">
      <c r="A42" s="169" t="s">
        <v>67</v>
      </c>
      <c r="B42" s="169"/>
      <c r="C42" s="169"/>
      <c r="D42" s="169"/>
      <c r="E42" s="169"/>
      <c r="F42" s="169"/>
      <c r="G42" s="169"/>
      <c r="H42" s="169"/>
      <c r="I42" s="169"/>
      <c r="J42" s="169" t="s">
        <v>67</v>
      </c>
      <c r="K42" s="27"/>
      <c r="L42" s="28"/>
    </row>
    <row r="43" spans="1:14" x14ac:dyDescent="0.2">
      <c r="A43" s="169" t="s">
        <v>68</v>
      </c>
      <c r="B43" s="169"/>
      <c r="C43" s="169"/>
      <c r="D43" s="169"/>
      <c r="E43" s="169"/>
      <c r="F43" s="169"/>
      <c r="G43" s="169"/>
      <c r="H43" s="169"/>
      <c r="I43" s="169"/>
      <c r="J43" s="169"/>
      <c r="K43" s="138">
        <f>K41*K42*6/12</f>
        <v>0</v>
      </c>
      <c r="L43" s="28"/>
    </row>
    <row r="44" spans="1:14" ht="13.5" customHeight="1" x14ac:dyDescent="0.2">
      <c r="A44" s="137"/>
      <c r="B44" s="133"/>
      <c r="C44" s="133"/>
      <c r="D44" s="133"/>
      <c r="E44" s="133"/>
      <c r="F44" s="133"/>
      <c r="G44" s="133"/>
      <c r="H44" s="133"/>
      <c r="I44" s="133"/>
      <c r="J44" s="135" t="s">
        <v>69</v>
      </c>
      <c r="K44" s="139">
        <f>K43*7.48</f>
        <v>0</v>
      </c>
      <c r="L44" s="28"/>
    </row>
    <row r="45" spans="1:14" x14ac:dyDescent="0.2">
      <c r="A45" s="54"/>
      <c r="B45" s="54"/>
      <c r="C45" s="54"/>
      <c r="D45" s="54"/>
      <c r="E45" s="54"/>
      <c r="F45" s="54"/>
      <c r="G45" s="54"/>
      <c r="H45" s="54"/>
      <c r="I45" s="54"/>
      <c r="J45" s="54"/>
      <c r="K45" s="54"/>
      <c r="L45" s="54"/>
    </row>
    <row r="46" spans="1:14" ht="15.75" x14ac:dyDescent="0.2">
      <c r="A46" s="124" t="s">
        <v>70</v>
      </c>
      <c r="B46" s="54"/>
      <c r="C46" s="140"/>
      <c r="D46" s="54"/>
      <c r="E46" s="54"/>
      <c r="F46" s="54"/>
      <c r="G46" s="54"/>
      <c r="H46" s="54"/>
      <c r="I46" s="54"/>
      <c r="J46" s="54"/>
      <c r="K46" s="54"/>
      <c r="L46" s="54"/>
      <c r="N46" s="14" t="s">
        <v>45</v>
      </c>
    </row>
    <row r="47" spans="1:14" x14ac:dyDescent="0.2">
      <c r="A47" s="162" t="s">
        <v>46</v>
      </c>
      <c r="B47" s="162"/>
      <c r="C47" s="162"/>
      <c r="D47" s="162"/>
      <c r="E47" s="162"/>
      <c r="F47" s="162"/>
      <c r="G47" s="162"/>
      <c r="H47" s="162"/>
      <c r="I47" s="162"/>
      <c r="J47" s="162"/>
      <c r="K47" s="162"/>
      <c r="L47" s="162"/>
    </row>
    <row r="48" spans="1:14" s="17" customFormat="1" ht="25.5" x14ac:dyDescent="0.2">
      <c r="A48" s="125" t="s">
        <v>47</v>
      </c>
      <c r="B48" s="163" t="s">
        <v>48</v>
      </c>
      <c r="C48" s="163"/>
      <c r="D48" s="126" t="s">
        <v>10</v>
      </c>
      <c r="E48" s="126" t="s">
        <v>49</v>
      </c>
      <c r="F48" s="126" t="s">
        <v>50</v>
      </c>
      <c r="G48" s="126" t="s">
        <v>51</v>
      </c>
      <c r="H48" s="126" t="s">
        <v>52</v>
      </c>
      <c r="I48" s="126" t="s">
        <v>53</v>
      </c>
      <c r="J48" s="126" t="s">
        <v>54</v>
      </c>
      <c r="K48" s="126" t="s">
        <v>55</v>
      </c>
      <c r="L48" s="126" t="s">
        <v>56</v>
      </c>
    </row>
    <row r="49" spans="1:12" ht="12.75" customHeight="1" x14ac:dyDescent="0.2">
      <c r="A49" s="127">
        <v>1</v>
      </c>
      <c r="B49" s="170"/>
      <c r="C49" s="170"/>
      <c r="D49" s="28"/>
      <c r="E49" s="128" t="s">
        <v>57</v>
      </c>
      <c r="F49" s="129" cm="1">
        <f t="array" ref="F49">_xlfn.IFS(E49="above invert",0.5,E49="below invert",1,E49="ponding",1,E49=" ",0)</f>
        <v>0</v>
      </c>
      <c r="G49" s="130"/>
      <c r="H49" s="28"/>
      <c r="I49" s="28"/>
      <c r="J49" s="131" t="str">
        <f>IF(AND(ISNUMBER(H49),ISNUMBER(I49)), H49*I49, "")</f>
        <v/>
      </c>
      <c r="K49" s="132" t="str">
        <f>IF(AND(ISNUMBER(D49),ISNUMBER(F49),ISNUMBER(G49),ISNUMBER(J49)), D49*G49*J49*F49, "")</f>
        <v/>
      </c>
      <c r="L49" s="171"/>
    </row>
    <row r="50" spans="1:12" x14ac:dyDescent="0.2">
      <c r="A50" s="127">
        <v>2</v>
      </c>
      <c r="B50" s="170"/>
      <c r="C50" s="170"/>
      <c r="D50" s="28"/>
      <c r="E50" s="128" t="s">
        <v>57</v>
      </c>
      <c r="F50" s="129" cm="1">
        <f t="array" ref="F50">_xlfn.IFS(E50="above invert",0.5,E50="below invert",1,E50="ponding",1,E50=" ",0)</f>
        <v>0</v>
      </c>
      <c r="G50" s="130"/>
      <c r="H50" s="28"/>
      <c r="I50" s="28"/>
      <c r="J50" s="131" t="str">
        <f t="shared" ref="J50:J53" si="2">IF(AND(ISNUMBER(H50),ISNUMBER(I50)), H50*I50, "")</f>
        <v/>
      </c>
      <c r="K50" s="132" t="str">
        <f t="shared" ref="K50:K53" si="3">IF(AND(ISNUMBER(D50),ISNUMBER(F50),ISNUMBER(G50),ISNUMBER(J50)), D50*G50*J50*F50, "")</f>
        <v/>
      </c>
      <c r="L50" s="171"/>
    </row>
    <row r="51" spans="1:12" x14ac:dyDescent="0.2">
      <c r="A51" s="127">
        <v>3</v>
      </c>
      <c r="B51" s="170"/>
      <c r="C51" s="170"/>
      <c r="D51" s="28"/>
      <c r="E51" s="128" t="s">
        <v>57</v>
      </c>
      <c r="F51" s="129" cm="1">
        <f t="array" ref="F51">_xlfn.IFS(E51="above invert",0.5,E51="below invert",1,E51="ponding",1,E51=" ",0)</f>
        <v>0</v>
      </c>
      <c r="G51" s="130"/>
      <c r="H51" s="28"/>
      <c r="I51" s="28"/>
      <c r="J51" s="131" t="str">
        <f t="shared" si="2"/>
        <v/>
      </c>
      <c r="K51" s="132" t="str">
        <f t="shared" si="3"/>
        <v/>
      </c>
      <c r="L51" s="171"/>
    </row>
    <row r="52" spans="1:12" x14ac:dyDescent="0.2">
      <c r="A52" s="127">
        <v>4</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5</v>
      </c>
      <c r="B53" s="170"/>
      <c r="C53" s="170"/>
      <c r="D53" s="28"/>
      <c r="E53" s="128" t="s">
        <v>57</v>
      </c>
      <c r="F53" s="129" cm="1">
        <f t="array" ref="F53">_xlfn.IFS(E53="above invert",0.5,E53="below invert",1,E53="ponding",1,E53=" ",0)</f>
        <v>0</v>
      </c>
      <c r="G53" s="28"/>
      <c r="H53" s="28"/>
      <c r="I53" s="28"/>
      <c r="J53" s="131" t="str">
        <f t="shared" si="2"/>
        <v/>
      </c>
      <c r="K53" s="132" t="str">
        <f t="shared" si="3"/>
        <v/>
      </c>
      <c r="L53" s="171"/>
    </row>
    <row r="54" spans="1:12" x14ac:dyDescent="0.2">
      <c r="A54" s="54"/>
      <c r="B54" s="54"/>
      <c r="C54" s="54"/>
      <c r="D54" s="54"/>
      <c r="E54" s="54"/>
      <c r="F54" s="54"/>
      <c r="G54" s="54"/>
      <c r="H54" s="54"/>
      <c r="I54" s="54"/>
      <c r="J54" s="133" t="s">
        <v>58</v>
      </c>
      <c r="K54" s="132">
        <f>SUM(K49:K53)</f>
        <v>0</v>
      </c>
      <c r="L54" s="171"/>
    </row>
    <row r="55" spans="1:12" x14ac:dyDescent="0.2">
      <c r="A55" s="54"/>
      <c r="B55" s="54"/>
      <c r="C55" s="134"/>
      <c r="D55" s="134"/>
      <c r="E55" s="134"/>
      <c r="F55" s="134"/>
      <c r="G55" s="134"/>
      <c r="H55" s="134"/>
      <c r="I55" s="134"/>
      <c r="J55" s="135" t="s">
        <v>59</v>
      </c>
      <c r="K55" s="136">
        <f>K54*7.48</f>
        <v>0</v>
      </c>
      <c r="L55" s="171"/>
    </row>
    <row r="56" spans="1:12" x14ac:dyDescent="0.2">
      <c r="A56" s="54"/>
      <c r="B56" s="54"/>
      <c r="C56" s="134"/>
      <c r="D56" s="134"/>
      <c r="E56" s="134"/>
      <c r="F56" s="134"/>
      <c r="G56" s="134"/>
      <c r="H56" s="134"/>
      <c r="I56" s="134"/>
      <c r="J56" s="54"/>
      <c r="K56" s="135"/>
      <c r="L56" s="135"/>
    </row>
    <row r="57" spans="1:12" x14ac:dyDescent="0.2">
      <c r="A57" s="162" t="s">
        <v>60</v>
      </c>
      <c r="B57" s="162"/>
      <c r="C57" s="162"/>
      <c r="D57" s="162"/>
      <c r="E57" s="162"/>
      <c r="F57" s="162"/>
      <c r="G57" s="162"/>
      <c r="H57" s="162"/>
      <c r="I57" s="162"/>
      <c r="J57" s="162"/>
      <c r="K57" s="162"/>
      <c r="L57" s="126" t="s">
        <v>56</v>
      </c>
    </row>
    <row r="58" spans="1:12" x14ac:dyDescent="0.2">
      <c r="A58" s="168" t="s">
        <v>61</v>
      </c>
      <c r="B58" s="168"/>
      <c r="C58" s="168"/>
      <c r="D58" s="168"/>
      <c r="E58" s="168"/>
      <c r="F58" s="168"/>
      <c r="G58" s="168"/>
      <c r="H58" s="168"/>
      <c r="I58" s="168"/>
      <c r="J58" s="168"/>
      <c r="K58" s="32"/>
      <c r="L58" s="28"/>
    </row>
    <row r="59" spans="1:12" x14ac:dyDescent="0.2">
      <c r="A59" s="169" t="s">
        <v>62</v>
      </c>
      <c r="B59" s="169"/>
      <c r="C59" s="169"/>
      <c r="D59" s="169"/>
      <c r="E59" s="169"/>
      <c r="F59" s="169"/>
      <c r="G59" s="169"/>
      <c r="H59" s="169"/>
      <c r="I59" s="169"/>
      <c r="J59" s="169"/>
      <c r="K59" s="32"/>
      <c r="L59" s="28"/>
    </row>
    <row r="60" spans="1:12" ht="25.5" customHeight="1" x14ac:dyDescent="0.2">
      <c r="A60" s="168" t="s">
        <v>63</v>
      </c>
      <c r="B60" s="168"/>
      <c r="C60" s="168"/>
      <c r="D60" s="168"/>
      <c r="E60" s="168"/>
      <c r="F60" s="168"/>
      <c r="G60" s="168"/>
      <c r="H60" s="168"/>
      <c r="I60" s="168"/>
      <c r="J60" s="168"/>
      <c r="K60" s="29">
        <f>K58-K59</f>
        <v>0</v>
      </c>
      <c r="L60" s="28"/>
    </row>
    <row r="61" spans="1:12" x14ac:dyDescent="0.2">
      <c r="A61" s="54"/>
      <c r="B61" s="54"/>
      <c r="C61" s="134"/>
      <c r="D61" s="134"/>
      <c r="E61" s="134"/>
      <c r="F61" s="134"/>
      <c r="G61" s="134"/>
      <c r="H61" s="134"/>
      <c r="I61" s="134"/>
      <c r="J61" s="54"/>
      <c r="K61" s="135"/>
      <c r="L61" s="135"/>
    </row>
    <row r="62" spans="1:12" x14ac:dyDescent="0.2">
      <c r="A62" s="162" t="s">
        <v>64</v>
      </c>
      <c r="B62" s="162"/>
      <c r="C62" s="162"/>
      <c r="D62" s="162"/>
      <c r="E62" s="162"/>
      <c r="F62" s="162"/>
      <c r="G62" s="162"/>
      <c r="H62" s="162"/>
      <c r="I62" s="162"/>
      <c r="J62" s="162"/>
      <c r="K62" s="162"/>
      <c r="L62" s="126" t="s">
        <v>56</v>
      </c>
    </row>
    <row r="63" spans="1:12" ht="25.5" customHeight="1" x14ac:dyDescent="0.2">
      <c r="A63" s="168" t="s">
        <v>65</v>
      </c>
      <c r="B63" s="168"/>
      <c r="C63" s="168"/>
      <c r="D63" s="168"/>
      <c r="E63" s="168"/>
      <c r="F63" s="168"/>
      <c r="G63" s="168"/>
      <c r="H63" s="168"/>
      <c r="I63" s="168"/>
      <c r="J63" s="168"/>
      <c r="K63" s="27"/>
      <c r="L63" s="28"/>
    </row>
    <row r="64" spans="1:12" x14ac:dyDescent="0.2">
      <c r="A64" s="137"/>
      <c r="B64" s="137"/>
      <c r="C64" s="137"/>
      <c r="D64" s="137"/>
      <c r="E64" s="137"/>
      <c r="F64" s="137"/>
      <c r="G64" s="137"/>
      <c r="H64" s="137"/>
      <c r="I64" s="137"/>
      <c r="J64" s="133" t="s">
        <v>66</v>
      </c>
      <c r="K64" s="138">
        <f>IF(K63&gt;3.6,3.6,K63)</f>
        <v>0</v>
      </c>
      <c r="L64" s="28"/>
    </row>
    <row r="65" spans="1:14" x14ac:dyDescent="0.2">
      <c r="A65" s="169" t="s">
        <v>67</v>
      </c>
      <c r="B65" s="169"/>
      <c r="C65" s="169"/>
      <c r="D65" s="169"/>
      <c r="E65" s="169"/>
      <c r="F65" s="169"/>
      <c r="G65" s="169"/>
      <c r="H65" s="169"/>
      <c r="I65" s="169"/>
      <c r="J65" s="169" t="s">
        <v>67</v>
      </c>
      <c r="K65" s="32"/>
      <c r="L65" s="28"/>
    </row>
    <row r="66" spans="1:14" x14ac:dyDescent="0.2">
      <c r="A66" s="169" t="s">
        <v>68</v>
      </c>
      <c r="B66" s="169"/>
      <c r="C66" s="169"/>
      <c r="D66" s="169"/>
      <c r="E66" s="169"/>
      <c r="F66" s="169"/>
      <c r="G66" s="169"/>
      <c r="H66" s="169"/>
      <c r="I66" s="169"/>
      <c r="J66" s="169"/>
      <c r="K66" s="138">
        <f>K64*K65*6/12</f>
        <v>0</v>
      </c>
      <c r="L66" s="28"/>
    </row>
    <row r="67" spans="1:14" ht="13.5" customHeight="1" x14ac:dyDescent="0.2">
      <c r="A67" s="137"/>
      <c r="B67" s="133"/>
      <c r="C67" s="133"/>
      <c r="D67" s="133"/>
      <c r="E67" s="133"/>
      <c r="F67" s="133"/>
      <c r="G67" s="133"/>
      <c r="H67" s="133"/>
      <c r="I67" s="133"/>
      <c r="J67" s="135" t="s">
        <v>69</v>
      </c>
      <c r="K67" s="139">
        <f>K66*7.48</f>
        <v>0</v>
      </c>
      <c r="L67" s="28"/>
    </row>
    <row r="68" spans="1:14" x14ac:dyDescent="0.2">
      <c r="A68" s="54"/>
      <c r="B68" s="54"/>
      <c r="C68" s="54"/>
      <c r="D68" s="54"/>
      <c r="E68" s="54"/>
      <c r="F68" s="54"/>
      <c r="G68" s="54"/>
      <c r="H68" s="54"/>
      <c r="I68" s="54"/>
      <c r="J68" s="54"/>
      <c r="K68" s="54"/>
      <c r="L68" s="54"/>
    </row>
    <row r="69" spans="1:14" ht="15.75" x14ac:dyDescent="0.2">
      <c r="A69" s="124" t="s">
        <v>71</v>
      </c>
      <c r="B69" s="54"/>
      <c r="C69" s="140"/>
      <c r="D69" s="54"/>
      <c r="E69" s="54"/>
      <c r="F69" s="54"/>
      <c r="G69" s="54"/>
      <c r="H69" s="54"/>
      <c r="I69" s="54"/>
      <c r="J69" s="54"/>
      <c r="K69" s="54"/>
      <c r="L69" s="54"/>
      <c r="N69" s="14" t="s">
        <v>45</v>
      </c>
    </row>
    <row r="70" spans="1:14" x14ac:dyDescent="0.2">
      <c r="A70" s="162" t="s">
        <v>46</v>
      </c>
      <c r="B70" s="162"/>
      <c r="C70" s="162"/>
      <c r="D70" s="162"/>
      <c r="E70" s="162"/>
      <c r="F70" s="162"/>
      <c r="G70" s="162"/>
      <c r="H70" s="162"/>
      <c r="I70" s="162"/>
      <c r="J70" s="162"/>
      <c r="K70" s="162"/>
      <c r="L70" s="162"/>
    </row>
    <row r="71" spans="1:14" s="17" customFormat="1" ht="25.5" x14ac:dyDescent="0.2">
      <c r="A71" s="125" t="s">
        <v>47</v>
      </c>
      <c r="B71" s="163" t="s">
        <v>48</v>
      </c>
      <c r="C71" s="163"/>
      <c r="D71" s="126" t="s">
        <v>10</v>
      </c>
      <c r="E71" s="126" t="s">
        <v>49</v>
      </c>
      <c r="F71" s="126" t="s">
        <v>50</v>
      </c>
      <c r="G71" s="126" t="s">
        <v>51</v>
      </c>
      <c r="H71" s="126" t="s">
        <v>52</v>
      </c>
      <c r="I71" s="126" t="s">
        <v>53</v>
      </c>
      <c r="J71" s="126" t="s">
        <v>54</v>
      </c>
      <c r="K71" s="126" t="s">
        <v>55</v>
      </c>
      <c r="L71" s="126" t="s">
        <v>56</v>
      </c>
    </row>
    <row r="72" spans="1:14" ht="12.75" customHeight="1" x14ac:dyDescent="0.2">
      <c r="A72" s="127">
        <v>1</v>
      </c>
      <c r="B72" s="170"/>
      <c r="C72" s="170"/>
      <c r="D72" s="28"/>
      <c r="E72" s="128" t="s">
        <v>57</v>
      </c>
      <c r="F72" s="129" cm="1">
        <f t="array" ref="F72">_xlfn.IFS(E72="above invert",0.5,E72="below invert",1,E72="ponding",1,E72=" ",0)</f>
        <v>0</v>
      </c>
      <c r="G72" s="130"/>
      <c r="H72" s="28"/>
      <c r="I72" s="28"/>
      <c r="J72" s="131" t="str">
        <f>IF(AND(ISNUMBER(H72),ISNUMBER(I72)), H72*I72, "")</f>
        <v/>
      </c>
      <c r="K72" s="132" t="str">
        <f>IF(AND(ISNUMBER(D72),ISNUMBER(F72),ISNUMBER(G72),ISNUMBER(J72)), D72*G72*J72*F72, "")</f>
        <v/>
      </c>
      <c r="L72" s="171"/>
    </row>
    <row r="73" spans="1:14" x14ac:dyDescent="0.2">
      <c r="A73" s="127">
        <v>2</v>
      </c>
      <c r="B73" s="170"/>
      <c r="C73" s="170"/>
      <c r="D73" s="28"/>
      <c r="E73" s="128" t="s">
        <v>57</v>
      </c>
      <c r="F73" s="129" cm="1">
        <f t="array" ref="F73">_xlfn.IFS(E73="above invert",0.5,E73="below invert",1,E73="ponding",1,E73=" ",0)</f>
        <v>0</v>
      </c>
      <c r="G73" s="130"/>
      <c r="H73" s="28"/>
      <c r="I73" s="28"/>
      <c r="J73" s="131" t="str">
        <f t="shared" ref="J73:J76" si="4">IF(AND(ISNUMBER(H73),ISNUMBER(I73)), H73*I73, "")</f>
        <v/>
      </c>
      <c r="K73" s="132" t="str">
        <f t="shared" ref="K73:K76" si="5">IF(AND(ISNUMBER(D73),ISNUMBER(F73),ISNUMBER(G73),ISNUMBER(J73)), D73*G73*J73*F73, "")</f>
        <v/>
      </c>
      <c r="L73" s="171"/>
    </row>
    <row r="74" spans="1:14" x14ac:dyDescent="0.2">
      <c r="A74" s="127">
        <v>3</v>
      </c>
      <c r="B74" s="170"/>
      <c r="C74" s="170"/>
      <c r="D74" s="28"/>
      <c r="E74" s="128" t="s">
        <v>57</v>
      </c>
      <c r="F74" s="129" cm="1">
        <f t="array" ref="F74">_xlfn.IFS(E74="above invert",0.5,E74="below invert",1,E74="ponding",1,E74=" ",0)</f>
        <v>0</v>
      </c>
      <c r="G74" s="130"/>
      <c r="H74" s="28"/>
      <c r="I74" s="28"/>
      <c r="J74" s="131" t="str">
        <f t="shared" si="4"/>
        <v/>
      </c>
      <c r="K74" s="132" t="str">
        <f t="shared" si="5"/>
        <v/>
      </c>
      <c r="L74" s="171"/>
    </row>
    <row r="75" spans="1:14" x14ac:dyDescent="0.2">
      <c r="A75" s="127">
        <v>4</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5</v>
      </c>
      <c r="B76" s="170"/>
      <c r="C76" s="170"/>
      <c r="D76" s="28"/>
      <c r="E76" s="128" t="s">
        <v>57</v>
      </c>
      <c r="F76" s="129" cm="1">
        <f t="array" ref="F76">_xlfn.IFS(E76="above invert",0.5,E76="below invert",1,E76="ponding",1,E76=" ",0)</f>
        <v>0</v>
      </c>
      <c r="G76" s="28"/>
      <c r="H76" s="28"/>
      <c r="I76" s="28"/>
      <c r="J76" s="131" t="str">
        <f t="shared" si="4"/>
        <v/>
      </c>
      <c r="K76" s="132" t="str">
        <f t="shared" si="5"/>
        <v/>
      </c>
      <c r="L76" s="171"/>
    </row>
    <row r="77" spans="1:14" x14ac:dyDescent="0.2">
      <c r="A77" s="54"/>
      <c r="B77" s="54"/>
      <c r="C77" s="54"/>
      <c r="D77" s="54"/>
      <c r="E77" s="54"/>
      <c r="F77" s="54"/>
      <c r="G77" s="54"/>
      <c r="H77" s="54"/>
      <c r="I77" s="54"/>
      <c r="J77" s="133" t="s">
        <v>58</v>
      </c>
      <c r="K77" s="132">
        <f>SUM(K72:K76)</f>
        <v>0</v>
      </c>
      <c r="L77" s="171"/>
    </row>
    <row r="78" spans="1:14" x14ac:dyDescent="0.2">
      <c r="A78" s="54"/>
      <c r="B78" s="54"/>
      <c r="C78" s="134"/>
      <c r="D78" s="134"/>
      <c r="E78" s="134"/>
      <c r="F78" s="134"/>
      <c r="G78" s="134"/>
      <c r="H78" s="134"/>
      <c r="I78" s="134"/>
      <c r="J78" s="135" t="s">
        <v>59</v>
      </c>
      <c r="K78" s="136">
        <f>K77*7.48</f>
        <v>0</v>
      </c>
      <c r="L78" s="171"/>
    </row>
    <row r="79" spans="1:14" x14ac:dyDescent="0.2">
      <c r="A79" s="54"/>
      <c r="B79" s="54"/>
      <c r="C79" s="134"/>
      <c r="D79" s="134"/>
      <c r="E79" s="134"/>
      <c r="F79" s="134"/>
      <c r="G79" s="134"/>
      <c r="H79" s="134"/>
      <c r="I79" s="134"/>
      <c r="J79" s="54"/>
      <c r="K79" s="135"/>
      <c r="L79" s="135"/>
    </row>
    <row r="80" spans="1:14" x14ac:dyDescent="0.2">
      <c r="A80" s="162" t="s">
        <v>60</v>
      </c>
      <c r="B80" s="162"/>
      <c r="C80" s="162"/>
      <c r="D80" s="162"/>
      <c r="E80" s="162"/>
      <c r="F80" s="162"/>
      <c r="G80" s="162"/>
      <c r="H80" s="162"/>
      <c r="I80" s="162"/>
      <c r="J80" s="162"/>
      <c r="K80" s="162"/>
      <c r="L80" s="126" t="s">
        <v>56</v>
      </c>
    </row>
    <row r="81" spans="1:14" x14ac:dyDescent="0.2">
      <c r="A81" s="168" t="s">
        <v>61</v>
      </c>
      <c r="B81" s="168"/>
      <c r="C81" s="168"/>
      <c r="D81" s="168"/>
      <c r="E81" s="168"/>
      <c r="F81" s="168"/>
      <c r="G81" s="168"/>
      <c r="H81" s="168"/>
      <c r="I81" s="168"/>
      <c r="J81" s="168"/>
      <c r="K81" s="27"/>
      <c r="L81" s="28"/>
    </row>
    <row r="82" spans="1:14" x14ac:dyDescent="0.2">
      <c r="A82" s="169" t="s">
        <v>62</v>
      </c>
      <c r="B82" s="169"/>
      <c r="C82" s="169"/>
      <c r="D82" s="169"/>
      <c r="E82" s="169"/>
      <c r="F82" s="169"/>
      <c r="G82" s="169"/>
      <c r="H82" s="169"/>
      <c r="I82" s="169"/>
      <c r="J82" s="169"/>
      <c r="K82" s="27"/>
      <c r="L82" s="28"/>
    </row>
    <row r="83" spans="1:14" ht="25.5" customHeight="1" x14ac:dyDescent="0.2">
      <c r="A83" s="168" t="s">
        <v>63</v>
      </c>
      <c r="B83" s="168"/>
      <c r="C83" s="168"/>
      <c r="D83" s="168"/>
      <c r="E83" s="168"/>
      <c r="F83" s="168"/>
      <c r="G83" s="168"/>
      <c r="H83" s="168"/>
      <c r="I83" s="168"/>
      <c r="J83" s="168"/>
      <c r="K83" s="29">
        <f>K81-K82</f>
        <v>0</v>
      </c>
      <c r="L83" s="28"/>
    </row>
    <row r="84" spans="1:14" x14ac:dyDescent="0.2">
      <c r="A84" s="54"/>
      <c r="B84" s="54"/>
      <c r="C84" s="134"/>
      <c r="D84" s="134"/>
      <c r="E84" s="134"/>
      <c r="F84" s="134"/>
      <c r="G84" s="134"/>
      <c r="H84" s="134"/>
      <c r="I84" s="134"/>
      <c r="J84" s="54"/>
      <c r="K84" s="135"/>
      <c r="L84" s="135"/>
    </row>
    <row r="85" spans="1:14" x14ac:dyDescent="0.2">
      <c r="A85" s="162" t="s">
        <v>64</v>
      </c>
      <c r="B85" s="162"/>
      <c r="C85" s="162"/>
      <c r="D85" s="162"/>
      <c r="E85" s="162"/>
      <c r="F85" s="162"/>
      <c r="G85" s="162"/>
      <c r="H85" s="162"/>
      <c r="I85" s="162"/>
      <c r="J85" s="162"/>
      <c r="K85" s="162"/>
      <c r="L85" s="126" t="s">
        <v>56</v>
      </c>
    </row>
    <row r="86" spans="1:14" ht="25.5" customHeight="1" x14ac:dyDescent="0.2">
      <c r="A86" s="168" t="s">
        <v>65</v>
      </c>
      <c r="B86" s="168"/>
      <c r="C86" s="168"/>
      <c r="D86" s="168"/>
      <c r="E86" s="168"/>
      <c r="F86" s="168"/>
      <c r="G86" s="168"/>
      <c r="H86" s="168"/>
      <c r="I86" s="168"/>
      <c r="J86" s="168"/>
      <c r="K86" s="27"/>
      <c r="L86" s="28"/>
    </row>
    <row r="87" spans="1:14" x14ac:dyDescent="0.2">
      <c r="A87" s="137"/>
      <c r="B87" s="137"/>
      <c r="C87" s="137"/>
      <c r="D87" s="137"/>
      <c r="E87" s="137"/>
      <c r="F87" s="137"/>
      <c r="G87" s="137"/>
      <c r="H87" s="137"/>
      <c r="I87" s="137"/>
      <c r="J87" s="133" t="s">
        <v>66</v>
      </c>
      <c r="K87" s="138">
        <f>IF(K86&gt;3.6,3.6,K86)</f>
        <v>0</v>
      </c>
      <c r="L87" s="28"/>
    </row>
    <row r="88" spans="1:14" x14ac:dyDescent="0.2">
      <c r="A88" s="169" t="s">
        <v>67</v>
      </c>
      <c r="B88" s="169"/>
      <c r="C88" s="169"/>
      <c r="D88" s="169"/>
      <c r="E88" s="169"/>
      <c r="F88" s="169"/>
      <c r="G88" s="169"/>
      <c r="H88" s="169"/>
      <c r="I88" s="169"/>
      <c r="J88" s="169" t="s">
        <v>67</v>
      </c>
      <c r="K88" s="27"/>
      <c r="L88" s="28"/>
    </row>
    <row r="89" spans="1:14" x14ac:dyDescent="0.2">
      <c r="A89" s="169" t="s">
        <v>68</v>
      </c>
      <c r="B89" s="169"/>
      <c r="C89" s="169"/>
      <c r="D89" s="169"/>
      <c r="E89" s="169"/>
      <c r="F89" s="169"/>
      <c r="G89" s="169"/>
      <c r="H89" s="169"/>
      <c r="I89" s="169"/>
      <c r="J89" s="169"/>
      <c r="K89" s="138">
        <f>K87*K88*6/12</f>
        <v>0</v>
      </c>
      <c r="L89" s="28"/>
    </row>
    <row r="90" spans="1:14" ht="13.5" customHeight="1" x14ac:dyDescent="0.2">
      <c r="A90" s="137"/>
      <c r="B90" s="133"/>
      <c r="C90" s="133"/>
      <c r="D90" s="133"/>
      <c r="E90" s="133"/>
      <c r="F90" s="133"/>
      <c r="G90" s="133"/>
      <c r="H90" s="133"/>
      <c r="I90" s="133"/>
      <c r="J90" s="135" t="s">
        <v>69</v>
      </c>
      <c r="K90" s="139">
        <f>K89*7.48</f>
        <v>0</v>
      </c>
      <c r="L90" s="28"/>
    </row>
    <row r="91" spans="1:14" x14ac:dyDescent="0.2">
      <c r="A91" s="54"/>
      <c r="B91" s="54"/>
      <c r="C91" s="54"/>
      <c r="D91" s="54"/>
      <c r="E91" s="54"/>
      <c r="F91" s="54"/>
      <c r="G91" s="54"/>
      <c r="H91" s="54"/>
      <c r="I91" s="54"/>
      <c r="J91" s="54"/>
      <c r="K91" s="54"/>
      <c r="L91" s="54"/>
    </row>
    <row r="92" spans="1:14" ht="15.75" x14ac:dyDescent="0.2">
      <c r="A92" s="124" t="s">
        <v>72</v>
      </c>
      <c r="B92" s="54"/>
      <c r="C92" s="140"/>
      <c r="D92" s="54"/>
      <c r="E92" s="54"/>
      <c r="F92" s="54"/>
      <c r="G92" s="54"/>
      <c r="H92" s="54"/>
      <c r="I92" s="54"/>
      <c r="J92" s="54"/>
      <c r="K92" s="54"/>
      <c r="L92" s="54"/>
      <c r="N92" s="14" t="s">
        <v>45</v>
      </c>
    </row>
    <row r="93" spans="1:14" x14ac:dyDescent="0.2">
      <c r="A93" s="162" t="s">
        <v>46</v>
      </c>
      <c r="B93" s="162"/>
      <c r="C93" s="162"/>
      <c r="D93" s="162"/>
      <c r="E93" s="162"/>
      <c r="F93" s="162"/>
      <c r="G93" s="162"/>
      <c r="H93" s="162"/>
      <c r="I93" s="162"/>
      <c r="J93" s="162"/>
      <c r="K93" s="162"/>
      <c r="L93" s="162"/>
    </row>
    <row r="94" spans="1:14" s="17" customFormat="1" ht="25.5" x14ac:dyDescent="0.2">
      <c r="A94" s="125" t="s">
        <v>47</v>
      </c>
      <c r="B94" s="163" t="s">
        <v>48</v>
      </c>
      <c r="C94" s="163"/>
      <c r="D94" s="126" t="s">
        <v>10</v>
      </c>
      <c r="E94" s="126" t="s">
        <v>49</v>
      </c>
      <c r="F94" s="126" t="s">
        <v>50</v>
      </c>
      <c r="G94" s="126" t="s">
        <v>51</v>
      </c>
      <c r="H94" s="126" t="s">
        <v>52</v>
      </c>
      <c r="I94" s="126" t="s">
        <v>53</v>
      </c>
      <c r="J94" s="126" t="s">
        <v>54</v>
      </c>
      <c r="K94" s="126" t="s">
        <v>55</v>
      </c>
      <c r="L94" s="126" t="s">
        <v>56</v>
      </c>
    </row>
    <row r="95" spans="1:14" ht="12.75" customHeight="1" x14ac:dyDescent="0.2">
      <c r="A95" s="127">
        <v>1</v>
      </c>
      <c r="B95" s="170"/>
      <c r="C95" s="170"/>
      <c r="D95" s="28"/>
      <c r="E95" s="128" t="s">
        <v>57</v>
      </c>
      <c r="F95" s="129" cm="1">
        <f t="array" ref="F95">_xlfn.IFS(E95="above invert",0.5,E95="below invert",1,E95="ponding",1,E95=" ",0)</f>
        <v>0</v>
      </c>
      <c r="G95" s="130"/>
      <c r="H95" s="28"/>
      <c r="I95" s="28"/>
      <c r="J95" s="131" t="str">
        <f>IF(AND(ISNUMBER(H95),ISNUMBER(I95)), H95*I95, "")</f>
        <v/>
      </c>
      <c r="K95" s="132" t="str">
        <f>IF(AND(ISNUMBER(D95),ISNUMBER(F95),ISNUMBER(G95),ISNUMBER(J95)), D95*G95*J95*F95, "")</f>
        <v/>
      </c>
      <c r="L95" s="171"/>
    </row>
    <row r="96" spans="1:14" x14ac:dyDescent="0.2">
      <c r="A96" s="127">
        <v>2</v>
      </c>
      <c r="B96" s="170"/>
      <c r="C96" s="170"/>
      <c r="D96" s="28"/>
      <c r="E96" s="128" t="s">
        <v>57</v>
      </c>
      <c r="F96" s="129" cm="1">
        <f t="array" ref="F96">_xlfn.IFS(E96="above invert",0.5,E96="below invert",1,E96="ponding",1,E96=" ",0)</f>
        <v>0</v>
      </c>
      <c r="G96" s="130"/>
      <c r="H96" s="28"/>
      <c r="I96" s="28"/>
      <c r="J96" s="131" t="str">
        <f t="shared" ref="J96:J99" si="6">IF(AND(ISNUMBER(H96),ISNUMBER(I96)), H96*I96, "")</f>
        <v/>
      </c>
      <c r="K96" s="132" t="str">
        <f t="shared" ref="K96:K99" si="7">IF(AND(ISNUMBER(D96),ISNUMBER(F96),ISNUMBER(G96),ISNUMBER(J96)), D96*G96*J96*F96, "")</f>
        <v/>
      </c>
      <c r="L96" s="171"/>
    </row>
    <row r="97" spans="1:12" x14ac:dyDescent="0.2">
      <c r="A97" s="127">
        <v>3</v>
      </c>
      <c r="B97" s="170"/>
      <c r="C97" s="170"/>
      <c r="D97" s="28"/>
      <c r="E97" s="128" t="s">
        <v>57</v>
      </c>
      <c r="F97" s="129" cm="1">
        <f t="array" ref="F97">_xlfn.IFS(E97="above invert",0.5,E97="below invert",1,E97="ponding",1,E97=" ",0)</f>
        <v>0</v>
      </c>
      <c r="G97" s="130"/>
      <c r="H97" s="28"/>
      <c r="I97" s="28"/>
      <c r="J97" s="131" t="str">
        <f t="shared" si="6"/>
        <v/>
      </c>
      <c r="K97" s="132" t="str">
        <f t="shared" si="7"/>
        <v/>
      </c>
      <c r="L97" s="171"/>
    </row>
    <row r="98" spans="1:12" x14ac:dyDescent="0.2">
      <c r="A98" s="127">
        <v>4</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5</v>
      </c>
      <c r="B99" s="170"/>
      <c r="C99" s="170"/>
      <c r="D99" s="28"/>
      <c r="E99" s="128" t="s">
        <v>57</v>
      </c>
      <c r="F99" s="129" cm="1">
        <f t="array" ref="F99">_xlfn.IFS(E99="above invert",0.5,E99="below invert",1,E99="ponding",1,E99=" ",0)</f>
        <v>0</v>
      </c>
      <c r="G99" s="28"/>
      <c r="H99" s="28"/>
      <c r="I99" s="28"/>
      <c r="J99" s="131" t="str">
        <f t="shared" si="6"/>
        <v/>
      </c>
      <c r="K99" s="132" t="str">
        <f t="shared" si="7"/>
        <v/>
      </c>
      <c r="L99" s="171"/>
    </row>
    <row r="100" spans="1:12" x14ac:dyDescent="0.2">
      <c r="A100" s="54"/>
      <c r="B100" s="54"/>
      <c r="C100" s="54"/>
      <c r="D100" s="54"/>
      <c r="E100" s="54"/>
      <c r="F100" s="54"/>
      <c r="G100" s="54"/>
      <c r="H100" s="54"/>
      <c r="I100" s="54"/>
      <c r="J100" s="133" t="s">
        <v>58</v>
      </c>
      <c r="K100" s="132">
        <f>SUM(K95:K99)</f>
        <v>0</v>
      </c>
      <c r="L100" s="171"/>
    </row>
    <row r="101" spans="1:12" x14ac:dyDescent="0.2">
      <c r="A101" s="54"/>
      <c r="B101" s="54"/>
      <c r="C101" s="134"/>
      <c r="D101" s="134"/>
      <c r="E101" s="134"/>
      <c r="F101" s="134"/>
      <c r="G101" s="134"/>
      <c r="H101" s="134"/>
      <c r="I101" s="134"/>
      <c r="J101" s="135" t="s">
        <v>59</v>
      </c>
      <c r="K101" s="136">
        <f>K100*7.48</f>
        <v>0</v>
      </c>
      <c r="L101" s="171"/>
    </row>
    <row r="102" spans="1:12" x14ac:dyDescent="0.2">
      <c r="A102" s="54"/>
      <c r="B102" s="54"/>
      <c r="C102" s="134"/>
      <c r="D102" s="134"/>
      <c r="E102" s="134"/>
      <c r="F102" s="134"/>
      <c r="G102" s="134"/>
      <c r="H102" s="134"/>
      <c r="I102" s="134"/>
      <c r="J102" s="54"/>
      <c r="K102" s="135"/>
      <c r="L102" s="135"/>
    </row>
    <row r="103" spans="1:12" x14ac:dyDescent="0.2">
      <c r="A103" s="162" t="s">
        <v>60</v>
      </c>
      <c r="B103" s="162"/>
      <c r="C103" s="162"/>
      <c r="D103" s="162"/>
      <c r="E103" s="162"/>
      <c r="F103" s="162"/>
      <c r="G103" s="162"/>
      <c r="H103" s="162"/>
      <c r="I103" s="162"/>
      <c r="J103" s="162"/>
      <c r="K103" s="162"/>
      <c r="L103" s="126" t="s">
        <v>56</v>
      </c>
    </row>
    <row r="104" spans="1:12" x14ac:dyDescent="0.2">
      <c r="A104" s="168" t="s">
        <v>61</v>
      </c>
      <c r="B104" s="168"/>
      <c r="C104" s="168"/>
      <c r="D104" s="168"/>
      <c r="E104" s="168"/>
      <c r="F104" s="168"/>
      <c r="G104" s="168"/>
      <c r="H104" s="168"/>
      <c r="I104" s="168"/>
      <c r="J104" s="168"/>
      <c r="K104" s="27"/>
      <c r="L104" s="28"/>
    </row>
    <row r="105" spans="1:12" x14ac:dyDescent="0.2">
      <c r="A105" s="169" t="s">
        <v>62</v>
      </c>
      <c r="B105" s="169"/>
      <c r="C105" s="169"/>
      <c r="D105" s="169"/>
      <c r="E105" s="169"/>
      <c r="F105" s="169"/>
      <c r="G105" s="169"/>
      <c r="H105" s="169"/>
      <c r="I105" s="169"/>
      <c r="J105" s="169"/>
      <c r="K105" s="27"/>
      <c r="L105" s="28"/>
    </row>
    <row r="106" spans="1:12" ht="25.5" customHeight="1" x14ac:dyDescent="0.2">
      <c r="A106" s="168" t="s">
        <v>63</v>
      </c>
      <c r="B106" s="168"/>
      <c r="C106" s="168"/>
      <c r="D106" s="168"/>
      <c r="E106" s="168"/>
      <c r="F106" s="168"/>
      <c r="G106" s="168"/>
      <c r="H106" s="168"/>
      <c r="I106" s="168"/>
      <c r="J106" s="168"/>
      <c r="K106" s="29">
        <f>K104-K105</f>
        <v>0</v>
      </c>
      <c r="L106" s="28"/>
    </row>
    <row r="107" spans="1:12" x14ac:dyDescent="0.2">
      <c r="A107" s="54"/>
      <c r="B107" s="54"/>
      <c r="C107" s="134"/>
      <c r="D107" s="134"/>
      <c r="E107" s="134"/>
      <c r="F107" s="134"/>
      <c r="G107" s="134"/>
      <c r="H107" s="134"/>
      <c r="I107" s="134"/>
      <c r="J107" s="54"/>
      <c r="K107" s="135"/>
      <c r="L107" s="135"/>
    </row>
    <row r="108" spans="1:12" x14ac:dyDescent="0.2">
      <c r="A108" s="162" t="s">
        <v>64</v>
      </c>
      <c r="B108" s="162"/>
      <c r="C108" s="162"/>
      <c r="D108" s="162"/>
      <c r="E108" s="162"/>
      <c r="F108" s="162"/>
      <c r="G108" s="162"/>
      <c r="H108" s="162"/>
      <c r="I108" s="162"/>
      <c r="J108" s="162"/>
      <c r="K108" s="162"/>
      <c r="L108" s="126" t="s">
        <v>56</v>
      </c>
    </row>
    <row r="109" spans="1:12" ht="25.5" customHeight="1" x14ac:dyDescent="0.2">
      <c r="A109" s="168" t="s">
        <v>65</v>
      </c>
      <c r="B109" s="168"/>
      <c r="C109" s="168"/>
      <c r="D109" s="168"/>
      <c r="E109" s="168"/>
      <c r="F109" s="168"/>
      <c r="G109" s="168"/>
      <c r="H109" s="168"/>
      <c r="I109" s="168"/>
      <c r="J109" s="168"/>
      <c r="K109" s="27"/>
      <c r="L109" s="28"/>
    </row>
    <row r="110" spans="1:12" x14ac:dyDescent="0.2">
      <c r="A110" s="137"/>
      <c r="B110" s="137"/>
      <c r="C110" s="137"/>
      <c r="D110" s="137"/>
      <c r="E110" s="137"/>
      <c r="F110" s="137"/>
      <c r="G110" s="137"/>
      <c r="H110" s="137"/>
      <c r="I110" s="137"/>
      <c r="J110" s="133" t="s">
        <v>66</v>
      </c>
      <c r="K110" s="138">
        <f>IF(K109&gt;3.6,3.6,K109)</f>
        <v>0</v>
      </c>
      <c r="L110" s="28"/>
    </row>
    <row r="111" spans="1:12" x14ac:dyDescent="0.2">
      <c r="A111" s="169" t="s">
        <v>67</v>
      </c>
      <c r="B111" s="169"/>
      <c r="C111" s="169"/>
      <c r="D111" s="169"/>
      <c r="E111" s="169"/>
      <c r="F111" s="169"/>
      <c r="G111" s="169"/>
      <c r="H111" s="169"/>
      <c r="I111" s="169"/>
      <c r="J111" s="169" t="s">
        <v>67</v>
      </c>
      <c r="K111" s="27"/>
      <c r="L111" s="28"/>
    </row>
    <row r="112" spans="1:12" x14ac:dyDescent="0.2">
      <c r="A112" s="169" t="s">
        <v>68</v>
      </c>
      <c r="B112" s="169"/>
      <c r="C112" s="169"/>
      <c r="D112" s="169"/>
      <c r="E112" s="169"/>
      <c r="F112" s="169"/>
      <c r="G112" s="169"/>
      <c r="H112" s="169"/>
      <c r="I112" s="169"/>
      <c r="J112" s="169"/>
      <c r="K112" s="138">
        <f>K110*K111*6/12</f>
        <v>0</v>
      </c>
      <c r="L112" s="28"/>
    </row>
    <row r="113" spans="1:14" ht="13.5" customHeight="1" x14ac:dyDescent="0.2">
      <c r="A113" s="137"/>
      <c r="B113" s="133"/>
      <c r="C113" s="133"/>
      <c r="D113" s="133"/>
      <c r="E113" s="133"/>
      <c r="F113" s="133"/>
      <c r="G113" s="133"/>
      <c r="H113" s="133"/>
      <c r="I113" s="133"/>
      <c r="J113" s="135" t="s">
        <v>69</v>
      </c>
      <c r="K113" s="139">
        <f>K112*7.48</f>
        <v>0</v>
      </c>
      <c r="L113" s="28"/>
    </row>
    <row r="114" spans="1:14" ht="13.5" customHeight="1" x14ac:dyDescent="0.2">
      <c r="A114" s="137"/>
      <c r="B114" s="133"/>
      <c r="C114" s="133"/>
      <c r="D114" s="133"/>
      <c r="E114" s="133"/>
      <c r="F114" s="133"/>
      <c r="G114" s="133"/>
      <c r="H114" s="133"/>
      <c r="I114" s="133"/>
      <c r="J114" s="54"/>
      <c r="K114" s="54"/>
      <c r="L114" s="54"/>
    </row>
    <row r="115" spans="1:14" ht="15.75" x14ac:dyDescent="0.2">
      <c r="A115" s="124" t="s">
        <v>73</v>
      </c>
      <c r="B115" s="54"/>
      <c r="C115" s="140"/>
      <c r="D115" s="54"/>
      <c r="E115" s="54"/>
      <c r="F115" s="54"/>
      <c r="G115" s="54"/>
      <c r="H115" s="54"/>
      <c r="I115" s="54"/>
      <c r="J115" s="54"/>
      <c r="K115" s="54"/>
      <c r="L115" s="54"/>
      <c r="N115" s="14" t="s">
        <v>45</v>
      </c>
    </row>
    <row r="116" spans="1:14" x14ac:dyDescent="0.2">
      <c r="A116" s="162" t="s">
        <v>46</v>
      </c>
      <c r="B116" s="162"/>
      <c r="C116" s="162"/>
      <c r="D116" s="162"/>
      <c r="E116" s="162"/>
      <c r="F116" s="162"/>
      <c r="G116" s="162"/>
      <c r="H116" s="162"/>
      <c r="I116" s="162"/>
      <c r="J116" s="162"/>
      <c r="K116" s="162"/>
      <c r="L116" s="162"/>
    </row>
    <row r="117" spans="1:14" s="17" customFormat="1" ht="25.5" x14ac:dyDescent="0.2">
      <c r="A117" s="125" t="s">
        <v>47</v>
      </c>
      <c r="B117" s="163" t="s">
        <v>48</v>
      </c>
      <c r="C117" s="163"/>
      <c r="D117" s="126" t="s">
        <v>10</v>
      </c>
      <c r="E117" s="126" t="s">
        <v>49</v>
      </c>
      <c r="F117" s="126" t="s">
        <v>50</v>
      </c>
      <c r="G117" s="126" t="s">
        <v>51</v>
      </c>
      <c r="H117" s="126" t="s">
        <v>52</v>
      </c>
      <c r="I117" s="126" t="s">
        <v>53</v>
      </c>
      <c r="J117" s="126" t="s">
        <v>54</v>
      </c>
      <c r="K117" s="126" t="s">
        <v>55</v>
      </c>
      <c r="L117" s="126" t="s">
        <v>56</v>
      </c>
    </row>
    <row r="118" spans="1:14" ht="12.75" customHeight="1" x14ac:dyDescent="0.2">
      <c r="A118" s="127">
        <v>1</v>
      </c>
      <c r="B118" s="170"/>
      <c r="C118" s="170"/>
      <c r="D118" s="28"/>
      <c r="E118" s="128" t="s">
        <v>57</v>
      </c>
      <c r="F118" s="129" cm="1">
        <f t="array" ref="F118">_xlfn.IFS(E118="above invert",0.5,E118="below invert",1,E118="ponding",1,E118=" ",0)</f>
        <v>0</v>
      </c>
      <c r="G118" s="130"/>
      <c r="H118" s="28"/>
      <c r="I118" s="28"/>
      <c r="J118" s="131" t="str">
        <f>IF(AND(ISNUMBER(H118),ISNUMBER(I118)), H118*I118, "")</f>
        <v/>
      </c>
      <c r="K118" s="132" t="str">
        <f>IF(AND(ISNUMBER(D118),ISNUMBER(F118),ISNUMBER(G118),ISNUMBER(J118)), D118*G118*J118*F118, "")</f>
        <v/>
      </c>
      <c r="L118" s="171"/>
    </row>
    <row r="119" spans="1:14" x14ac:dyDescent="0.2">
      <c r="A119" s="127">
        <v>2</v>
      </c>
      <c r="B119" s="170"/>
      <c r="C119" s="170"/>
      <c r="D119" s="28"/>
      <c r="E119" s="128" t="s">
        <v>57</v>
      </c>
      <c r="F119" s="129" cm="1">
        <f t="array" ref="F119">_xlfn.IFS(E119="above invert",0.5,E119="below invert",1,E119="ponding",1,E119=" ",0)</f>
        <v>0</v>
      </c>
      <c r="G119" s="130"/>
      <c r="H119" s="28"/>
      <c r="I119" s="28"/>
      <c r="J119" s="131" t="str">
        <f t="shared" ref="J119:J122" si="8">IF(AND(ISNUMBER(H119),ISNUMBER(I119)), H119*I119, "")</f>
        <v/>
      </c>
      <c r="K119" s="132" t="str">
        <f t="shared" ref="K119:K122" si="9">IF(AND(ISNUMBER(D119),ISNUMBER(F119),ISNUMBER(G119),ISNUMBER(J119)), D119*G119*J119*F119, "")</f>
        <v/>
      </c>
      <c r="L119" s="171"/>
    </row>
    <row r="120" spans="1:14" x14ac:dyDescent="0.2">
      <c r="A120" s="127">
        <v>3</v>
      </c>
      <c r="B120" s="170"/>
      <c r="C120" s="170"/>
      <c r="D120" s="28"/>
      <c r="E120" s="128" t="s">
        <v>57</v>
      </c>
      <c r="F120" s="129" cm="1">
        <f t="array" ref="F120">_xlfn.IFS(E120="above invert",0.5,E120="below invert",1,E120="ponding",1,E120=" ",0)</f>
        <v>0</v>
      </c>
      <c r="G120" s="130"/>
      <c r="H120" s="28"/>
      <c r="I120" s="28"/>
      <c r="J120" s="131" t="str">
        <f t="shared" si="8"/>
        <v/>
      </c>
      <c r="K120" s="132" t="str">
        <f t="shared" si="9"/>
        <v/>
      </c>
      <c r="L120" s="171"/>
    </row>
    <row r="121" spans="1:14" x14ac:dyDescent="0.2">
      <c r="A121" s="127">
        <v>4</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5</v>
      </c>
      <c r="B122" s="170"/>
      <c r="C122" s="170"/>
      <c r="D122" s="28"/>
      <c r="E122" s="128" t="s">
        <v>57</v>
      </c>
      <c r="F122" s="129" cm="1">
        <f t="array" ref="F122">_xlfn.IFS(E122="above invert",0.5,E122="below invert",1,E122="ponding",1,E122=" ",0)</f>
        <v>0</v>
      </c>
      <c r="G122" s="28"/>
      <c r="H122" s="28"/>
      <c r="I122" s="28"/>
      <c r="J122" s="131" t="str">
        <f t="shared" si="8"/>
        <v/>
      </c>
      <c r="K122" s="132" t="str">
        <f t="shared" si="9"/>
        <v/>
      </c>
      <c r="L122" s="171"/>
    </row>
    <row r="123" spans="1:14" x14ac:dyDescent="0.2">
      <c r="A123" s="54"/>
      <c r="B123" s="54"/>
      <c r="C123" s="54"/>
      <c r="D123" s="54"/>
      <c r="E123" s="54"/>
      <c r="F123" s="54"/>
      <c r="G123" s="54"/>
      <c r="H123" s="54"/>
      <c r="I123" s="54"/>
      <c r="J123" s="133" t="s">
        <v>58</v>
      </c>
      <c r="K123" s="132">
        <f>SUM(K118:K122)</f>
        <v>0</v>
      </c>
      <c r="L123" s="171"/>
    </row>
    <row r="124" spans="1:14" x14ac:dyDescent="0.2">
      <c r="A124" s="54"/>
      <c r="B124" s="54"/>
      <c r="C124" s="134"/>
      <c r="D124" s="134"/>
      <c r="E124" s="134"/>
      <c r="F124" s="134"/>
      <c r="G124" s="134"/>
      <c r="H124" s="134"/>
      <c r="I124" s="134"/>
      <c r="J124" s="135" t="s">
        <v>59</v>
      </c>
      <c r="K124" s="136">
        <f>K123*7.48</f>
        <v>0</v>
      </c>
      <c r="L124" s="171"/>
    </row>
    <row r="125" spans="1:14" x14ac:dyDescent="0.2">
      <c r="A125" s="54"/>
      <c r="B125" s="54"/>
      <c r="C125" s="134"/>
      <c r="D125" s="134"/>
      <c r="E125" s="134"/>
      <c r="F125" s="134"/>
      <c r="G125" s="134"/>
      <c r="H125" s="134"/>
      <c r="I125" s="134"/>
      <c r="J125" s="54"/>
      <c r="K125" s="135"/>
      <c r="L125" s="135"/>
    </row>
    <row r="126" spans="1:14" x14ac:dyDescent="0.2">
      <c r="A126" s="162" t="s">
        <v>60</v>
      </c>
      <c r="B126" s="162"/>
      <c r="C126" s="162"/>
      <c r="D126" s="162"/>
      <c r="E126" s="162"/>
      <c r="F126" s="162"/>
      <c r="G126" s="162"/>
      <c r="H126" s="162"/>
      <c r="I126" s="162"/>
      <c r="J126" s="162"/>
      <c r="K126" s="162"/>
      <c r="L126" s="126" t="s">
        <v>56</v>
      </c>
    </row>
    <row r="127" spans="1:14" x14ac:dyDescent="0.2">
      <c r="A127" s="168" t="s">
        <v>61</v>
      </c>
      <c r="B127" s="168"/>
      <c r="C127" s="168"/>
      <c r="D127" s="168"/>
      <c r="E127" s="168"/>
      <c r="F127" s="168"/>
      <c r="G127" s="168"/>
      <c r="H127" s="168"/>
      <c r="I127" s="168"/>
      <c r="J127" s="168"/>
      <c r="K127" s="27"/>
      <c r="L127" s="28"/>
    </row>
    <row r="128" spans="1:14" x14ac:dyDescent="0.2">
      <c r="A128" s="169" t="s">
        <v>62</v>
      </c>
      <c r="B128" s="169"/>
      <c r="C128" s="169"/>
      <c r="D128" s="169"/>
      <c r="E128" s="169"/>
      <c r="F128" s="169"/>
      <c r="G128" s="169"/>
      <c r="H128" s="169"/>
      <c r="I128" s="169"/>
      <c r="J128" s="169"/>
      <c r="K128" s="27"/>
      <c r="L128" s="28"/>
    </row>
    <row r="129" spans="1:12" ht="25.5" customHeight="1" x14ac:dyDescent="0.2">
      <c r="A129" s="168" t="s">
        <v>63</v>
      </c>
      <c r="B129" s="168"/>
      <c r="C129" s="168"/>
      <c r="D129" s="168"/>
      <c r="E129" s="168"/>
      <c r="F129" s="168"/>
      <c r="G129" s="168"/>
      <c r="H129" s="168"/>
      <c r="I129" s="168"/>
      <c r="J129" s="168"/>
      <c r="K129" s="29">
        <f>K127-K128</f>
        <v>0</v>
      </c>
      <c r="L129" s="28"/>
    </row>
    <row r="130" spans="1:12" x14ac:dyDescent="0.2">
      <c r="A130" s="54"/>
      <c r="B130" s="54"/>
      <c r="C130" s="134"/>
      <c r="D130" s="134"/>
      <c r="E130" s="134"/>
      <c r="F130" s="134"/>
      <c r="G130" s="134"/>
      <c r="H130" s="134"/>
      <c r="I130" s="134"/>
      <c r="J130" s="54"/>
      <c r="K130" s="135"/>
      <c r="L130" s="135"/>
    </row>
    <row r="131" spans="1:12" x14ac:dyDescent="0.2">
      <c r="A131" s="162" t="s">
        <v>64</v>
      </c>
      <c r="B131" s="162"/>
      <c r="C131" s="162"/>
      <c r="D131" s="162"/>
      <c r="E131" s="162"/>
      <c r="F131" s="162"/>
      <c r="G131" s="162"/>
      <c r="H131" s="162"/>
      <c r="I131" s="162"/>
      <c r="J131" s="162"/>
      <c r="K131" s="162"/>
      <c r="L131" s="126" t="s">
        <v>56</v>
      </c>
    </row>
    <row r="132" spans="1:12" ht="25.5" customHeight="1" x14ac:dyDescent="0.2">
      <c r="A132" s="168" t="s">
        <v>65</v>
      </c>
      <c r="B132" s="168"/>
      <c r="C132" s="168"/>
      <c r="D132" s="168"/>
      <c r="E132" s="168"/>
      <c r="F132" s="168"/>
      <c r="G132" s="168"/>
      <c r="H132" s="168"/>
      <c r="I132" s="168"/>
      <c r="J132" s="168"/>
      <c r="K132" s="27"/>
      <c r="L132" s="28"/>
    </row>
    <row r="133" spans="1:12" x14ac:dyDescent="0.2">
      <c r="A133" s="137"/>
      <c r="B133" s="137"/>
      <c r="C133" s="137"/>
      <c r="D133" s="137"/>
      <c r="E133" s="137"/>
      <c r="F133" s="137"/>
      <c r="G133" s="137"/>
      <c r="H133" s="137"/>
      <c r="I133" s="137"/>
      <c r="J133" s="133" t="s">
        <v>66</v>
      </c>
      <c r="K133" s="138">
        <f>IF(K132&gt;3.6,3.6,K132)</f>
        <v>0</v>
      </c>
      <c r="L133" s="28"/>
    </row>
    <row r="134" spans="1:12" x14ac:dyDescent="0.2">
      <c r="A134" s="169" t="s">
        <v>67</v>
      </c>
      <c r="B134" s="169"/>
      <c r="C134" s="169"/>
      <c r="D134" s="169"/>
      <c r="E134" s="169"/>
      <c r="F134" s="169"/>
      <c r="G134" s="169"/>
      <c r="H134" s="169"/>
      <c r="I134" s="169"/>
      <c r="J134" s="169" t="s">
        <v>67</v>
      </c>
      <c r="K134" s="27"/>
      <c r="L134" s="28"/>
    </row>
    <row r="135" spans="1:12" x14ac:dyDescent="0.2">
      <c r="A135" s="169" t="s">
        <v>68</v>
      </c>
      <c r="B135" s="169"/>
      <c r="C135" s="169"/>
      <c r="D135" s="169"/>
      <c r="E135" s="169"/>
      <c r="F135" s="169"/>
      <c r="G135" s="169"/>
      <c r="H135" s="169"/>
      <c r="I135" s="169"/>
      <c r="J135" s="169"/>
      <c r="K135" s="138">
        <f>K133*K134*6/12</f>
        <v>0</v>
      </c>
      <c r="L135" s="28"/>
    </row>
    <row r="136" spans="1:12" ht="13.5" customHeight="1" x14ac:dyDescent="0.2">
      <c r="A136" s="137"/>
      <c r="B136" s="133"/>
      <c r="C136" s="133"/>
      <c r="D136" s="133"/>
      <c r="E136" s="133"/>
      <c r="F136" s="133"/>
      <c r="G136" s="133"/>
      <c r="H136" s="133"/>
      <c r="I136" s="133"/>
      <c r="J136" s="135" t="s">
        <v>69</v>
      </c>
      <c r="K136" s="139">
        <f>K135*7.48</f>
        <v>0</v>
      </c>
      <c r="L136" s="28"/>
    </row>
    <row r="137" spans="1:12" x14ac:dyDescent="0.2">
      <c r="A137" s="54"/>
      <c r="B137" s="54"/>
      <c r="C137" s="54"/>
      <c r="D137" s="54"/>
      <c r="E137" s="54"/>
      <c r="F137" s="54"/>
      <c r="G137" s="54"/>
      <c r="H137" s="54"/>
      <c r="I137" s="54"/>
      <c r="J137" s="54"/>
      <c r="K137" s="54"/>
      <c r="L137" s="54"/>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row r="144" spans="1:12" x14ac:dyDescent="0.2">
      <c r="A144" s="54"/>
      <c r="B144" s="54"/>
      <c r="C144" s="54"/>
      <c r="D144" s="54"/>
      <c r="E144" s="54"/>
      <c r="F144" s="54"/>
      <c r="G144" s="54"/>
      <c r="H144" s="54"/>
      <c r="I144" s="54"/>
      <c r="J144" s="54"/>
      <c r="K144" s="54"/>
      <c r="L144" s="54"/>
    </row>
  </sheetData>
  <mergeCells count="107">
    <mergeCell ref="A7:B7"/>
    <mergeCell ref="A8:B8"/>
    <mergeCell ref="A9:B9"/>
    <mergeCell ref="A10:B10"/>
    <mergeCell ref="E10:I11"/>
    <mergeCell ref="A16:B16"/>
    <mergeCell ref="C16:D16"/>
    <mergeCell ref="K2:L14"/>
    <mergeCell ref="A20:B20"/>
    <mergeCell ref="C20:E20"/>
    <mergeCell ref="F20:G20"/>
    <mergeCell ref="H20:I20"/>
    <mergeCell ref="A11:B11"/>
    <mergeCell ref="A12:B12"/>
    <mergeCell ref="A13:B13"/>
    <mergeCell ref="A14:B14"/>
    <mergeCell ref="A15:B15"/>
    <mergeCell ref="C15:D15"/>
    <mergeCell ref="A5:B5"/>
    <mergeCell ref="C5:I5"/>
    <mergeCell ref="A24:L24"/>
    <mergeCell ref="B25:C25"/>
    <mergeCell ref="A17:B17"/>
    <mergeCell ref="C17:D17"/>
    <mergeCell ref="A18:B18"/>
    <mergeCell ref="E18:F18"/>
    <mergeCell ref="G18:H18"/>
    <mergeCell ref="A19:B19"/>
    <mergeCell ref="C19:D19"/>
    <mergeCell ref="A34:K34"/>
    <mergeCell ref="A35:J35"/>
    <mergeCell ref="A36:J36"/>
    <mergeCell ref="A37:J37"/>
    <mergeCell ref="A39:K39"/>
    <mergeCell ref="A40:J40"/>
    <mergeCell ref="B26:C26"/>
    <mergeCell ref="L26:L32"/>
    <mergeCell ref="B27:C27"/>
    <mergeCell ref="B28:C28"/>
    <mergeCell ref="B29:C29"/>
    <mergeCell ref="B30:C30"/>
    <mergeCell ref="A57:K57"/>
    <mergeCell ref="A58:J58"/>
    <mergeCell ref="A59:J59"/>
    <mergeCell ref="A60:J60"/>
    <mergeCell ref="A62:K62"/>
    <mergeCell ref="A63:J63"/>
    <mergeCell ref="A42:J42"/>
    <mergeCell ref="A43:J43"/>
    <mergeCell ref="A47:L47"/>
    <mergeCell ref="B48:C48"/>
    <mergeCell ref="B49:C49"/>
    <mergeCell ref="L49:L55"/>
    <mergeCell ref="B50:C50"/>
    <mergeCell ref="B51:C51"/>
    <mergeCell ref="B52:C52"/>
    <mergeCell ref="B53:C53"/>
    <mergeCell ref="A80:K80"/>
    <mergeCell ref="A81:J81"/>
    <mergeCell ref="A82:J82"/>
    <mergeCell ref="A83:J83"/>
    <mergeCell ref="A85:K85"/>
    <mergeCell ref="A86:J86"/>
    <mergeCell ref="A65:J65"/>
    <mergeCell ref="A66:J66"/>
    <mergeCell ref="A70:L70"/>
    <mergeCell ref="B71:C71"/>
    <mergeCell ref="B72:C72"/>
    <mergeCell ref="L72:L78"/>
    <mergeCell ref="B73:C73"/>
    <mergeCell ref="B74:C74"/>
    <mergeCell ref="B75:C75"/>
    <mergeCell ref="B76:C76"/>
    <mergeCell ref="A103:K103"/>
    <mergeCell ref="A104:J104"/>
    <mergeCell ref="A105:J105"/>
    <mergeCell ref="A106:J106"/>
    <mergeCell ref="A108:K108"/>
    <mergeCell ref="A109:J109"/>
    <mergeCell ref="A88:J88"/>
    <mergeCell ref="A89:J89"/>
    <mergeCell ref="A93:L93"/>
    <mergeCell ref="B94:C94"/>
    <mergeCell ref="B95:C95"/>
    <mergeCell ref="L95:L101"/>
    <mergeCell ref="B96:C96"/>
    <mergeCell ref="B97:C97"/>
    <mergeCell ref="B98:C98"/>
    <mergeCell ref="B99:C99"/>
    <mergeCell ref="A134:J134"/>
    <mergeCell ref="A135:J135"/>
    <mergeCell ref="A126:K126"/>
    <mergeCell ref="A127:J127"/>
    <mergeCell ref="A128:J128"/>
    <mergeCell ref="A129:J129"/>
    <mergeCell ref="A131:K131"/>
    <mergeCell ref="A132:J132"/>
    <mergeCell ref="A111:J111"/>
    <mergeCell ref="A112:J112"/>
    <mergeCell ref="A116:L116"/>
    <mergeCell ref="B117:C117"/>
    <mergeCell ref="B118:C118"/>
    <mergeCell ref="L118:L124"/>
    <mergeCell ref="B119:C119"/>
    <mergeCell ref="B120:C120"/>
    <mergeCell ref="B121:C121"/>
    <mergeCell ref="B122:C122"/>
  </mergeCells>
  <dataValidations count="2">
    <dataValidation allowBlank="1" showInputMessage="1" showErrorMessage="1" sqref="F95:F99 J1 F26:F30 F118:F122 F49:F53 F72:F76 E10" xr:uid="{AD34E687-15D1-47F9-8F35-C121EE625CEA}"/>
    <dataValidation type="list" allowBlank="1" showInputMessage="1" showErrorMessage="1" sqref="E95:E99 E118:E122 E26:E30 E72:E76 E49:E53" xr:uid="{69F449E2-B2FB-4DDA-8017-16A0E7945C34}">
      <formula1>"' ,above invert,below invert,ponding"</formula1>
    </dataValidation>
  </dataValidations>
  <pageMargins left="0.25" right="0.25" top="0.5" bottom="0.5" header="0.3" footer="0.3"/>
  <pageSetup scale="77" fitToHeight="0" orientation="landscape" verticalDpi="1200" r:id="rId1"/>
  <headerFooter>
    <oddFooter>&amp;LDate Printed: &amp;D&amp;CDesign DRC Page &amp;P of &amp;N</oddFooter>
  </headerFooter>
  <rowBreaks count="2" manualBreakCount="2">
    <brk id="45" max="11" man="1"/>
    <brk id="91" max="11"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08FB-FF42-42D4-80AE-5EF3374AD349}">
  <sheetPr>
    <tabColor rgb="FF00B0F0"/>
    <pageSetUpPr fitToPage="1"/>
  </sheetPr>
  <dimension ref="A1:AB101"/>
  <sheetViews>
    <sheetView zoomScale="80" zoomScaleNormal="80" workbookViewId="0"/>
  </sheetViews>
  <sheetFormatPr defaultRowHeight="12.75" x14ac:dyDescent="0.2"/>
  <cols>
    <col min="1" max="1" width="4.42578125" style="56" customWidth="1"/>
    <col min="2" max="2" width="10.85546875" style="56" customWidth="1"/>
    <col min="3" max="3" width="9.140625" style="56"/>
    <col min="4" max="5" width="11.5703125" style="56" customWidth="1"/>
    <col min="6" max="6" width="19.85546875" style="56" customWidth="1"/>
    <col min="7" max="7" width="9.140625" style="56"/>
    <col min="8" max="8" width="10.28515625" style="56" customWidth="1"/>
    <col min="9" max="9" width="11.28515625" style="56" customWidth="1"/>
    <col min="10" max="10" width="12.28515625" style="56" customWidth="1"/>
    <col min="11" max="11" width="10.42578125" style="56" customWidth="1"/>
    <col min="12" max="12" width="11.85546875" style="56" customWidth="1"/>
    <col min="13" max="13" width="11.7109375" style="56" customWidth="1"/>
    <col min="14" max="15" width="12.85546875" style="56" customWidth="1"/>
    <col min="16" max="16" width="4" style="56" customWidth="1"/>
    <col min="17" max="17" width="11.5703125" style="56" customWidth="1"/>
    <col min="18" max="18" width="70.28515625" style="56" customWidth="1"/>
    <col min="19" max="19" width="6" style="56" customWidth="1"/>
    <col min="20" max="16384" width="9.140625" style="56"/>
  </cols>
  <sheetData>
    <row r="1" spans="1:28" ht="24" customHeight="1" x14ac:dyDescent="0.25">
      <c r="A1" s="57"/>
      <c r="B1" s="173" t="s">
        <v>78</v>
      </c>
      <c r="C1" s="173"/>
      <c r="D1" s="173"/>
      <c r="E1" s="173"/>
      <c r="F1" s="173"/>
      <c r="G1" s="173"/>
      <c r="H1" s="173"/>
      <c r="I1" s="173"/>
      <c r="J1" s="173"/>
      <c r="K1" s="173"/>
      <c r="L1" s="173"/>
      <c r="M1" s="173"/>
      <c r="N1" s="173"/>
      <c r="O1" s="174"/>
      <c r="P1" s="74"/>
      <c r="Q1" s="75" t="s">
        <v>1</v>
      </c>
      <c r="R1" s="75" t="s">
        <v>2</v>
      </c>
      <c r="S1" s="57"/>
      <c r="T1" s="57"/>
      <c r="U1" s="57"/>
      <c r="V1" s="57"/>
      <c r="W1" s="57"/>
      <c r="X1" s="57"/>
      <c r="Y1" s="57"/>
      <c r="Z1" s="57"/>
      <c r="AA1" s="57"/>
      <c r="AB1" s="57"/>
    </row>
    <row r="2" spans="1:28" ht="13.5" customHeight="1" x14ac:dyDescent="0.2">
      <c r="A2" s="72"/>
      <c r="B2" s="72"/>
      <c r="C2" s="77"/>
      <c r="D2" s="77"/>
      <c r="E2" s="77"/>
      <c r="F2" s="77"/>
      <c r="G2" s="77"/>
      <c r="H2" s="77"/>
      <c r="I2" s="77"/>
      <c r="J2" s="72"/>
      <c r="K2" s="77"/>
      <c r="L2" s="77"/>
      <c r="M2" s="77"/>
      <c r="N2" s="77"/>
      <c r="O2" s="77"/>
      <c r="P2" s="72"/>
      <c r="R2" s="176" t="s">
        <v>79</v>
      </c>
      <c r="S2" s="103"/>
      <c r="T2" s="57"/>
      <c r="U2" s="57"/>
      <c r="V2" s="57"/>
      <c r="W2" s="57"/>
      <c r="X2" s="57"/>
      <c r="Y2" s="57"/>
      <c r="Z2" s="57"/>
      <c r="AA2" s="57"/>
      <c r="AB2" s="57"/>
    </row>
    <row r="3" spans="1:28" ht="26.25" customHeight="1" x14ac:dyDescent="0.2">
      <c r="A3" s="67"/>
      <c r="B3" s="91" t="s">
        <v>80</v>
      </c>
      <c r="C3" s="172"/>
      <c r="D3" s="172"/>
      <c r="E3" s="172"/>
      <c r="F3" s="172"/>
      <c r="G3" s="172"/>
      <c r="H3" s="172"/>
      <c r="I3" s="172"/>
      <c r="J3" s="93" t="s">
        <v>14</v>
      </c>
      <c r="K3" s="177" t="s">
        <v>81</v>
      </c>
      <c r="L3" s="177"/>
      <c r="M3" s="177"/>
      <c r="N3" s="177"/>
      <c r="O3" s="177"/>
      <c r="P3" s="67"/>
      <c r="Q3" s="101" t="s">
        <v>4</v>
      </c>
      <c r="R3" s="176"/>
      <c r="S3" s="103"/>
      <c r="T3" s="57"/>
      <c r="U3" s="57"/>
      <c r="V3" s="57"/>
      <c r="W3" s="57"/>
      <c r="X3" s="57"/>
      <c r="Y3" s="57"/>
      <c r="Z3" s="57"/>
      <c r="AA3" s="57"/>
      <c r="AB3" s="57"/>
    </row>
    <row r="4" spans="1:28" ht="13.5" customHeight="1" x14ac:dyDescent="0.2">
      <c r="A4" s="67"/>
      <c r="B4" s="67"/>
      <c r="C4" s="91"/>
      <c r="D4" s="91"/>
      <c r="E4" s="91"/>
      <c r="F4" s="91"/>
      <c r="G4" s="91"/>
      <c r="H4" s="91"/>
      <c r="I4" s="91"/>
      <c r="J4" s="91"/>
      <c r="K4" s="91"/>
      <c r="L4" s="91"/>
      <c r="M4" s="91"/>
      <c r="N4" s="91"/>
      <c r="O4" s="91"/>
      <c r="P4" s="67"/>
      <c r="Q4" s="67"/>
      <c r="R4" s="176"/>
      <c r="S4" s="103"/>
      <c r="T4" s="57"/>
      <c r="U4" s="57"/>
      <c r="V4" s="57"/>
      <c r="W4" s="57"/>
      <c r="X4" s="57"/>
      <c r="Y4" s="57"/>
      <c r="Z4" s="57"/>
      <c r="AA4" s="57"/>
      <c r="AB4" s="57"/>
    </row>
    <row r="5" spans="1:28" ht="27" customHeight="1" x14ac:dyDescent="0.2">
      <c r="A5" s="67"/>
      <c r="B5" s="90" t="s">
        <v>82</v>
      </c>
      <c r="C5" s="172"/>
      <c r="D5" s="172"/>
      <c r="E5" s="172"/>
      <c r="F5" s="172"/>
      <c r="G5" s="172"/>
      <c r="H5" s="172"/>
      <c r="I5" s="172"/>
      <c r="J5" s="93" t="s">
        <v>43</v>
      </c>
      <c r="K5" s="175"/>
      <c r="L5" s="175"/>
      <c r="M5" s="175"/>
      <c r="N5" s="175"/>
      <c r="O5" s="175"/>
      <c r="P5" s="67"/>
      <c r="Q5" s="102" t="s">
        <v>7</v>
      </c>
      <c r="R5" s="176"/>
      <c r="S5" s="103"/>
      <c r="T5" s="57"/>
      <c r="U5" s="57"/>
      <c r="V5" s="57"/>
      <c r="W5" s="57"/>
      <c r="X5" s="57"/>
      <c r="Y5" s="57"/>
      <c r="Z5" s="57"/>
      <c r="AA5" s="57"/>
      <c r="AB5" s="57"/>
    </row>
    <row r="6" spans="1:28" ht="13.5" customHeight="1" x14ac:dyDescent="0.2">
      <c r="A6" s="67"/>
      <c r="B6" s="67"/>
      <c r="C6" s="67"/>
      <c r="D6" s="67"/>
      <c r="E6" s="67"/>
      <c r="F6" s="67"/>
      <c r="G6" s="92"/>
      <c r="H6" s="91"/>
      <c r="I6" s="91"/>
      <c r="J6" s="91"/>
      <c r="K6" s="91"/>
      <c r="L6" s="67"/>
      <c r="M6" s="67"/>
      <c r="N6" s="67"/>
      <c r="O6" s="67"/>
      <c r="P6" s="67"/>
      <c r="Q6" s="67"/>
      <c r="R6" s="176"/>
      <c r="S6" s="103"/>
      <c r="T6" s="57"/>
      <c r="U6" s="57"/>
      <c r="V6" s="57"/>
      <c r="W6" s="57"/>
      <c r="X6" s="57"/>
      <c r="Y6" s="57"/>
      <c r="Z6" s="57"/>
      <c r="AA6" s="57"/>
      <c r="AB6" s="57"/>
    </row>
    <row r="7" spans="1:28" ht="13.5" customHeight="1" x14ac:dyDescent="0.2">
      <c r="A7" s="67"/>
      <c r="B7" s="67" t="s">
        <v>83</v>
      </c>
      <c r="C7" s="63" t="s">
        <v>84</v>
      </c>
      <c r="D7" s="95"/>
      <c r="E7" s="95"/>
      <c r="F7" s="64"/>
      <c r="G7" s="64" t="s">
        <v>85</v>
      </c>
      <c r="H7" s="62"/>
      <c r="I7" s="64"/>
      <c r="J7" s="64"/>
      <c r="K7" s="64"/>
      <c r="L7" s="95" t="s">
        <v>86</v>
      </c>
      <c r="M7" s="62"/>
      <c r="N7" s="95"/>
      <c r="O7" s="65"/>
      <c r="P7" s="69"/>
      <c r="Q7" s="67"/>
      <c r="R7" s="176"/>
      <c r="S7" s="103"/>
      <c r="T7" s="57"/>
      <c r="U7" s="57"/>
      <c r="V7" s="57"/>
      <c r="W7" s="57"/>
      <c r="X7" s="57"/>
      <c r="Y7" s="57"/>
      <c r="Z7" s="57"/>
      <c r="AA7" s="57"/>
      <c r="AB7" s="57"/>
    </row>
    <row r="8" spans="1:28" ht="13.5" customHeight="1" x14ac:dyDescent="0.2">
      <c r="A8" s="67"/>
      <c r="B8" s="67"/>
      <c r="C8" s="66"/>
      <c r="D8" s="91"/>
      <c r="E8" s="91"/>
      <c r="F8" s="67"/>
      <c r="G8" s="67" t="s">
        <v>87</v>
      </c>
      <c r="H8" s="54"/>
      <c r="I8" s="67"/>
      <c r="J8" s="67"/>
      <c r="K8" s="67"/>
      <c r="L8" s="91" t="s">
        <v>88</v>
      </c>
      <c r="M8" s="60"/>
      <c r="N8" s="91"/>
      <c r="O8" s="68"/>
      <c r="P8" s="69"/>
      <c r="Q8" s="67"/>
      <c r="R8" s="176"/>
      <c r="S8" s="103"/>
      <c r="T8" s="57"/>
      <c r="U8" s="57"/>
      <c r="V8" s="57"/>
      <c r="W8" s="57"/>
      <c r="X8" s="57"/>
      <c r="Y8" s="57"/>
      <c r="Z8" s="57"/>
      <c r="AA8" s="57"/>
      <c r="AB8" s="57"/>
    </row>
    <row r="9" spans="1:28" ht="13.5" customHeight="1" x14ac:dyDescent="0.2">
      <c r="A9" s="67"/>
      <c r="B9" s="67"/>
      <c r="C9" s="69" t="s">
        <v>89</v>
      </c>
      <c r="D9" s="91"/>
      <c r="E9" s="91"/>
      <c r="F9" s="67"/>
      <c r="G9" s="67"/>
      <c r="H9" s="67"/>
      <c r="I9" s="67"/>
      <c r="J9" s="67"/>
      <c r="K9" s="67"/>
      <c r="L9" s="91"/>
      <c r="M9" s="91"/>
      <c r="N9" s="91"/>
      <c r="O9" s="68"/>
      <c r="P9" s="69"/>
      <c r="Q9" s="67"/>
      <c r="R9" s="176"/>
      <c r="S9" s="103"/>
      <c r="T9" s="57"/>
      <c r="U9" s="57"/>
      <c r="V9" s="57"/>
      <c r="W9" s="57"/>
      <c r="X9" s="57"/>
      <c r="Y9" s="57"/>
      <c r="Z9" s="57"/>
      <c r="AA9" s="57"/>
      <c r="AB9" s="57"/>
    </row>
    <row r="10" spans="1:28" ht="13.5" customHeight="1" x14ac:dyDescent="0.2">
      <c r="A10" s="67"/>
      <c r="B10" s="70"/>
      <c r="C10" s="97"/>
      <c r="D10" s="91"/>
      <c r="E10" s="91"/>
      <c r="F10" s="67"/>
      <c r="G10" s="67"/>
      <c r="H10" s="67"/>
      <c r="I10" s="67"/>
      <c r="J10" s="67"/>
      <c r="K10" s="67"/>
      <c r="L10" s="67"/>
      <c r="M10" s="91"/>
      <c r="N10" s="67"/>
      <c r="O10" s="70"/>
      <c r="P10" s="69"/>
      <c r="Q10" s="67"/>
      <c r="R10" s="176"/>
      <c r="S10" s="103"/>
      <c r="T10" s="57"/>
      <c r="U10" s="57"/>
      <c r="V10" s="57"/>
      <c r="W10" s="57"/>
      <c r="X10" s="57"/>
      <c r="Y10" s="57"/>
      <c r="Z10" s="57"/>
      <c r="AA10" s="57"/>
      <c r="AB10" s="57"/>
    </row>
    <row r="11" spans="1:28" ht="13.5" customHeight="1" x14ac:dyDescent="0.2">
      <c r="A11" s="67"/>
      <c r="B11" s="70"/>
      <c r="C11" s="91"/>
      <c r="D11" s="91"/>
      <c r="E11" s="91"/>
      <c r="F11" s="67"/>
      <c r="G11" s="67"/>
      <c r="H11" s="67"/>
      <c r="I11" s="67"/>
      <c r="J11" s="67"/>
      <c r="K11" s="67"/>
      <c r="L11" s="67"/>
      <c r="M11" s="91"/>
      <c r="N11" s="67"/>
      <c r="O11" s="70"/>
      <c r="P11" s="69"/>
      <c r="Q11" s="76"/>
      <c r="R11" s="176"/>
      <c r="S11" s="103"/>
      <c r="T11" s="57"/>
      <c r="U11" s="57"/>
      <c r="V11" s="57"/>
      <c r="W11" s="57"/>
      <c r="X11" s="57"/>
      <c r="Y11" s="57"/>
      <c r="Z11" s="57"/>
      <c r="AA11" s="57"/>
      <c r="AB11" s="57"/>
    </row>
    <row r="12" spans="1:28" ht="13.5" customHeight="1" x14ac:dyDescent="0.2">
      <c r="A12" s="67"/>
      <c r="B12" s="70"/>
      <c r="C12" s="60"/>
      <c r="D12" s="67"/>
      <c r="E12" s="67"/>
      <c r="F12" s="71"/>
      <c r="G12" s="67"/>
      <c r="H12" s="60"/>
      <c r="I12" s="67"/>
      <c r="J12" s="67"/>
      <c r="K12" s="67"/>
      <c r="L12" s="67"/>
      <c r="M12" s="60"/>
      <c r="N12" s="67"/>
      <c r="O12" s="70"/>
      <c r="P12" s="69"/>
      <c r="Q12" s="67"/>
      <c r="R12" s="176"/>
      <c r="S12" s="103"/>
      <c r="T12" s="57"/>
      <c r="U12" s="57"/>
      <c r="V12" s="57"/>
      <c r="W12" s="57"/>
      <c r="X12" s="57"/>
      <c r="Y12" s="57"/>
      <c r="Z12" s="57"/>
      <c r="AA12" s="57"/>
      <c r="AB12" s="57"/>
    </row>
    <row r="13" spans="1:28" ht="40.5" customHeight="1" x14ac:dyDescent="0.2">
      <c r="A13" s="67"/>
      <c r="B13" s="108" t="s">
        <v>90</v>
      </c>
      <c r="C13" s="212" t="s">
        <v>91</v>
      </c>
      <c r="D13" s="212"/>
      <c r="E13" s="94"/>
      <c r="F13" s="95" t="s">
        <v>18</v>
      </c>
      <c r="G13" s="213" t="s">
        <v>21</v>
      </c>
      <c r="H13" s="213"/>
      <c r="I13" s="213"/>
      <c r="J13" s="96" t="str">
        <f>IF(AND(ISNUMBER(E13),ISNUMBER(E14)), E13/E14, "")</f>
        <v/>
      </c>
      <c r="K13" s="95" t="s">
        <v>22</v>
      </c>
      <c r="L13" s="214" t="s">
        <v>92</v>
      </c>
      <c r="M13" s="214"/>
      <c r="N13" s="214"/>
      <c r="O13" s="113" cm="1">
        <f t="array" ref="O13">_xlfn.IFS(J13&gt;=30%, 5, J13&lt;30%, 3)</f>
        <v>5</v>
      </c>
      <c r="P13" s="67"/>
      <c r="R13" s="176"/>
      <c r="S13" s="103"/>
      <c r="T13" s="110"/>
      <c r="U13" s="82"/>
      <c r="V13" s="60"/>
      <c r="W13" s="60"/>
      <c r="X13" s="57"/>
      <c r="Y13" s="57"/>
      <c r="Z13" s="57"/>
      <c r="AA13" s="57"/>
      <c r="AB13" s="57"/>
    </row>
    <row r="14" spans="1:28" ht="41.25" customHeight="1" x14ac:dyDescent="0.2">
      <c r="A14" s="67"/>
      <c r="B14" s="67"/>
      <c r="C14" s="215" t="s">
        <v>19</v>
      </c>
      <c r="D14" s="215"/>
      <c r="E14" s="141" t="str">
        <f>IF(ISNUMBER(D40), D40, "")</f>
        <v/>
      </c>
      <c r="F14" s="109" t="s">
        <v>18</v>
      </c>
      <c r="G14" s="217" t="str">
        <f>IF(J13&lt;20%, "WARNING: It may be difficult to meet the 3 inch required minimum with this ratio. Some runoff from drainage area may need to be diverted. Please contact MWRD staff.", "")</f>
        <v/>
      </c>
      <c r="H14" s="217"/>
      <c r="I14" s="217"/>
      <c r="J14" s="217"/>
      <c r="K14" s="217"/>
      <c r="L14" s="216" t="s">
        <v>93</v>
      </c>
      <c r="M14" s="216"/>
      <c r="N14" s="216"/>
      <c r="O14" s="112">
        <v>8.5</v>
      </c>
      <c r="P14" s="67"/>
      <c r="Q14" s="111"/>
      <c r="R14" s="176"/>
      <c r="S14" s="103"/>
      <c r="T14" s="110"/>
      <c r="U14" s="82"/>
      <c r="V14" s="83"/>
      <c r="W14" s="83"/>
      <c r="X14" s="83"/>
      <c r="Y14" s="83"/>
      <c r="Z14" s="83"/>
      <c r="AA14" s="83"/>
      <c r="AB14" s="57"/>
    </row>
    <row r="15" spans="1:28" ht="13.5" customHeight="1" x14ac:dyDescent="0.2">
      <c r="A15" s="67"/>
      <c r="B15" s="67"/>
      <c r="C15" s="91"/>
      <c r="D15" s="91"/>
      <c r="E15" s="91"/>
      <c r="F15" s="67"/>
      <c r="G15" s="67"/>
      <c r="H15" s="67"/>
      <c r="I15" s="67"/>
      <c r="J15" s="67"/>
      <c r="K15" s="67"/>
      <c r="L15" s="67"/>
      <c r="M15" s="67"/>
      <c r="N15" s="67"/>
      <c r="O15" s="67"/>
      <c r="P15" s="57"/>
      <c r="Q15" s="67"/>
      <c r="R15" s="57"/>
      <c r="S15" s="57"/>
      <c r="T15" s="57"/>
      <c r="U15" s="57"/>
      <c r="V15" s="57"/>
      <c r="W15" s="57"/>
      <c r="X15" s="57"/>
      <c r="Y15" s="57"/>
      <c r="Z15" s="57"/>
      <c r="AA15" s="57"/>
    </row>
    <row r="16" spans="1:28" ht="13.5" customHeight="1" x14ac:dyDescent="0.2">
      <c r="A16" s="67"/>
      <c r="B16" s="211" t="s">
        <v>94</v>
      </c>
      <c r="C16" s="211"/>
      <c r="D16" s="211"/>
      <c r="E16" s="211"/>
      <c r="F16" s="211"/>
      <c r="G16" s="211"/>
      <c r="H16" s="211"/>
      <c r="I16" s="211"/>
      <c r="J16" s="211"/>
      <c r="K16" s="211"/>
      <c r="L16" s="211"/>
      <c r="M16" s="211"/>
      <c r="N16" s="211"/>
      <c r="O16" s="211"/>
      <c r="P16" s="57"/>
      <c r="Q16" s="67"/>
      <c r="R16" s="57"/>
      <c r="S16" s="57"/>
      <c r="T16" s="57"/>
      <c r="U16" s="57"/>
      <c r="V16" s="57"/>
      <c r="W16" s="57"/>
      <c r="X16" s="57"/>
      <c r="Y16" s="57"/>
      <c r="Z16" s="57"/>
      <c r="AA16" s="57"/>
    </row>
    <row r="17" spans="1:27" ht="13.5" customHeight="1" x14ac:dyDescent="0.2">
      <c r="A17" s="67"/>
      <c r="B17" s="211"/>
      <c r="C17" s="211"/>
      <c r="D17" s="211"/>
      <c r="E17" s="211"/>
      <c r="F17" s="211"/>
      <c r="G17" s="211"/>
      <c r="H17" s="211"/>
      <c r="I17" s="211"/>
      <c r="J17" s="211"/>
      <c r="K17" s="211"/>
      <c r="L17" s="211"/>
      <c r="M17" s="211"/>
      <c r="N17" s="211"/>
      <c r="O17" s="211"/>
      <c r="P17" s="57"/>
      <c r="Q17" s="67"/>
      <c r="R17" s="57"/>
      <c r="S17" s="57"/>
      <c r="T17" s="57"/>
      <c r="U17" s="57"/>
      <c r="V17" s="57"/>
      <c r="W17" s="57"/>
      <c r="X17" s="57"/>
      <c r="Y17" s="57"/>
      <c r="Z17" s="57"/>
      <c r="AA17" s="57"/>
    </row>
    <row r="18" spans="1:27" ht="13.5" customHeight="1" x14ac:dyDescent="0.2">
      <c r="A18" s="67"/>
      <c r="B18" s="67"/>
      <c r="C18" s="91"/>
      <c r="D18" s="91"/>
      <c r="E18" s="91"/>
      <c r="F18" s="67"/>
      <c r="G18" s="67"/>
      <c r="H18" s="67"/>
      <c r="I18" s="67"/>
      <c r="J18" s="67"/>
      <c r="K18" s="67"/>
      <c r="L18" s="67"/>
      <c r="M18" s="67"/>
      <c r="N18" s="67"/>
      <c r="O18" s="67"/>
      <c r="P18" s="67"/>
      <c r="Q18" s="67"/>
      <c r="R18" s="57"/>
      <c r="S18" s="57"/>
      <c r="T18" s="57"/>
      <c r="U18" s="57"/>
      <c r="V18" s="57"/>
      <c r="W18" s="57"/>
      <c r="X18" s="57"/>
      <c r="Y18" s="57"/>
      <c r="Z18" s="57"/>
      <c r="AA18" s="57"/>
    </row>
    <row r="19" spans="1:27" ht="55.5" customHeight="1" x14ac:dyDescent="0.2">
      <c r="A19" s="67"/>
      <c r="B19" s="205" t="s">
        <v>95</v>
      </c>
      <c r="C19" s="205"/>
      <c r="D19" s="99" t="s">
        <v>96</v>
      </c>
      <c r="E19" s="99" t="s">
        <v>97</v>
      </c>
      <c r="F19" s="99" t="s">
        <v>98</v>
      </c>
      <c r="G19" s="99" t="s">
        <v>99</v>
      </c>
      <c r="H19" s="99" t="s">
        <v>100</v>
      </c>
      <c r="I19" s="99" t="s">
        <v>101</v>
      </c>
      <c r="J19" s="99" t="s">
        <v>102</v>
      </c>
      <c r="K19" s="99" t="s">
        <v>103</v>
      </c>
      <c r="L19" s="99" t="s">
        <v>85</v>
      </c>
      <c r="M19" s="99" t="s">
        <v>104</v>
      </c>
      <c r="N19" s="99" t="s">
        <v>105</v>
      </c>
      <c r="O19" s="99" t="s">
        <v>106</v>
      </c>
      <c r="P19" s="57"/>
      <c r="Q19" s="99" t="s">
        <v>107</v>
      </c>
      <c r="R19" s="104" t="s">
        <v>108</v>
      </c>
      <c r="S19" s="57"/>
      <c r="T19" s="57"/>
      <c r="U19" s="57"/>
      <c r="V19" s="57"/>
      <c r="W19" s="57"/>
      <c r="X19" s="57"/>
      <c r="Y19" s="57"/>
      <c r="Z19" s="57"/>
      <c r="AA19" s="57"/>
    </row>
    <row r="20" spans="1:27" ht="13.5" customHeight="1" x14ac:dyDescent="0.2">
      <c r="A20" s="67"/>
      <c r="B20" s="178"/>
      <c r="C20" s="178"/>
      <c r="D20" s="179" t="str">
        <f>IF(ISNUMBER(H20), SUM(H20:H23), "")</f>
        <v/>
      </c>
      <c r="E20" s="180"/>
      <c r="F20" s="58"/>
      <c r="G20" s="58"/>
      <c r="H20" s="58"/>
      <c r="I20" s="98" t="str">
        <f>IF(AND(ISNUMBER(G20),ISNUMBER(H20)), G20*H20, "")</f>
        <v/>
      </c>
      <c r="J20" s="181" t="str">
        <f>IF(AND(ISNUMBER(H20),ISNUMBER(I20)),(SUM(I20:I23)/SUM(H20:H23)),"")</f>
        <v/>
      </c>
      <c r="K20" s="182" t="str">
        <f>IF(ISNUMBER(J20), ((1000/J20)-10), "")</f>
        <v/>
      </c>
      <c r="L20" s="182" t="str">
        <f>IF(AND(ISNUMBER($O$13),ISNUMBER(K20)), (($O$13-(0.2*K20))^2)/($O$13+(0.8*K20)), "")</f>
        <v/>
      </c>
      <c r="M20" s="182" t="str">
        <f>IF(AND(ISNUMBER($O$14),ISNUMBER(K20)), (($O$14-(0.2*K20))^2)/($O$14+(0.8*K20)), "")</f>
        <v/>
      </c>
      <c r="N20" s="183" t="str">
        <f>IF(AND(ISNUMBER(L20),ISNUMBER(D20)), (L20/12)*D20*43560*7.48, "")</f>
        <v/>
      </c>
      <c r="O20" s="183" t="str">
        <f>IF(AND(ISNUMBER(M20),ISNUMBER(D20)), (M20/12)*D20*43560*7.48, "")</f>
        <v/>
      </c>
      <c r="P20" s="57"/>
      <c r="Q20" s="184"/>
      <c r="R20" s="57"/>
      <c r="S20" s="57"/>
      <c r="T20" s="57"/>
      <c r="U20" s="57"/>
      <c r="V20" s="57"/>
      <c r="W20" s="57"/>
      <c r="X20" s="57"/>
      <c r="Y20" s="57"/>
      <c r="Z20" s="57"/>
      <c r="AA20" s="57"/>
    </row>
    <row r="21" spans="1:27" ht="13.5" customHeight="1" x14ac:dyDescent="0.2">
      <c r="A21" s="67"/>
      <c r="B21" s="178"/>
      <c r="C21" s="178"/>
      <c r="D21" s="179"/>
      <c r="E21" s="180"/>
      <c r="F21" s="58"/>
      <c r="G21" s="58"/>
      <c r="H21" s="58"/>
      <c r="I21" s="98" t="str">
        <f t="shared" ref="I21:I39" si="0">IF(AND(ISNUMBER(G21),ISNUMBER(H21)), G21*H21, "")</f>
        <v/>
      </c>
      <c r="J21" s="181"/>
      <c r="K21" s="182"/>
      <c r="L21" s="182"/>
      <c r="M21" s="182"/>
      <c r="N21" s="183"/>
      <c r="O21" s="183"/>
      <c r="P21" s="57"/>
      <c r="Q21" s="185"/>
      <c r="R21" s="57"/>
      <c r="S21" s="57"/>
      <c r="T21" s="57"/>
      <c r="U21" s="57"/>
      <c r="V21" s="57"/>
      <c r="W21" s="57"/>
      <c r="X21" s="57"/>
      <c r="Y21" s="57"/>
      <c r="Z21" s="57"/>
      <c r="AA21" s="57"/>
    </row>
    <row r="22" spans="1:27" ht="13.5" customHeight="1" x14ac:dyDescent="0.2">
      <c r="A22" s="67"/>
      <c r="B22" s="178"/>
      <c r="C22" s="178"/>
      <c r="D22" s="179"/>
      <c r="E22" s="180"/>
      <c r="F22" s="58"/>
      <c r="G22" s="58"/>
      <c r="H22" s="58"/>
      <c r="I22" s="98" t="str">
        <f t="shared" si="0"/>
        <v/>
      </c>
      <c r="J22" s="181"/>
      <c r="K22" s="182"/>
      <c r="L22" s="182"/>
      <c r="M22" s="182"/>
      <c r="N22" s="183"/>
      <c r="O22" s="183"/>
      <c r="P22" s="57"/>
      <c r="Q22" s="185"/>
      <c r="R22" s="57"/>
      <c r="S22" s="57"/>
      <c r="T22" s="57"/>
      <c r="U22" s="57"/>
      <c r="V22" s="57"/>
      <c r="W22" s="57"/>
      <c r="X22" s="57"/>
      <c r="Y22" s="57"/>
      <c r="Z22" s="57"/>
      <c r="AA22" s="57"/>
    </row>
    <row r="23" spans="1:27" ht="13.5" customHeight="1" x14ac:dyDescent="0.2">
      <c r="A23" s="67"/>
      <c r="B23" s="178"/>
      <c r="C23" s="178"/>
      <c r="D23" s="179"/>
      <c r="E23" s="180"/>
      <c r="F23" s="58"/>
      <c r="G23" s="58"/>
      <c r="H23" s="58"/>
      <c r="I23" s="98" t="str">
        <f t="shared" si="0"/>
        <v/>
      </c>
      <c r="J23" s="181"/>
      <c r="K23" s="182"/>
      <c r="L23" s="182"/>
      <c r="M23" s="182"/>
      <c r="N23" s="183"/>
      <c r="O23" s="183"/>
      <c r="P23" s="57"/>
      <c r="Q23" s="186"/>
      <c r="R23" s="57"/>
      <c r="S23" s="57"/>
      <c r="T23" s="57"/>
      <c r="U23" s="57"/>
      <c r="V23" s="57"/>
      <c r="W23" s="57"/>
      <c r="X23" s="57"/>
      <c r="Y23" s="57"/>
      <c r="Z23" s="57"/>
      <c r="AA23" s="57"/>
    </row>
    <row r="24" spans="1:27" ht="13.5" customHeight="1" x14ac:dyDescent="0.2">
      <c r="A24" s="67"/>
      <c r="B24" s="178"/>
      <c r="C24" s="178"/>
      <c r="D24" s="179" t="str">
        <f t="shared" ref="D24" si="1">IF(ISNUMBER(H24), SUM(H24:H27), "")</f>
        <v/>
      </c>
      <c r="E24" s="180"/>
      <c r="F24" s="58"/>
      <c r="G24" s="58"/>
      <c r="H24" s="59"/>
      <c r="I24" s="98" t="str">
        <f t="shared" si="0"/>
        <v/>
      </c>
      <c r="J24" s="181" t="str">
        <f t="shared" ref="J24" si="2">IF(AND(ISNUMBER(H24),ISNUMBER(I24)),(SUM(I24:I27)/SUM(H24:H27)),"")</f>
        <v/>
      </c>
      <c r="K24" s="182" t="str">
        <f t="shared" ref="K24" si="3">IF(ISNUMBER(J24), ((1000/J24)-10), "")</f>
        <v/>
      </c>
      <c r="L24" s="182" t="str">
        <f>IF(AND(ISNUMBER($O$13),ISNUMBER(K24)), (($O$13-(0.2*K24))^2)/($O$13+(0.8*K24)), "")</f>
        <v/>
      </c>
      <c r="M24" s="182" t="str">
        <f>IF(AND(ISNUMBER($O$14),ISNUMBER(K24)), (($O$14-(0.2*K24))^2)/($O$14+(0.8*K24)), "")</f>
        <v/>
      </c>
      <c r="N24" s="183" t="str">
        <f t="shared" ref="N24" si="4">IF(AND(ISNUMBER(L24),ISNUMBER(D24)), (L24/12)*D24*43560*7.48, "")</f>
        <v/>
      </c>
      <c r="O24" s="183" t="str">
        <f t="shared" ref="O24" si="5">IF(AND(ISNUMBER(M24),ISNUMBER(D24)), (M24/12)*D24*43560*7.48, "")</f>
        <v/>
      </c>
      <c r="P24" s="57"/>
      <c r="Q24" s="184"/>
      <c r="R24" s="57"/>
      <c r="S24" s="57"/>
      <c r="T24" s="57"/>
      <c r="U24" s="57"/>
      <c r="V24" s="57"/>
      <c r="W24" s="57"/>
      <c r="X24" s="57"/>
      <c r="Y24" s="57"/>
      <c r="Z24" s="57"/>
      <c r="AA24" s="57"/>
    </row>
    <row r="25" spans="1:27" ht="13.5" customHeight="1" x14ac:dyDescent="0.2">
      <c r="A25" s="67"/>
      <c r="B25" s="178"/>
      <c r="C25" s="178"/>
      <c r="D25" s="179"/>
      <c r="E25" s="180"/>
      <c r="F25" s="58"/>
      <c r="G25" s="58"/>
      <c r="H25" s="59"/>
      <c r="I25" s="98" t="str">
        <f t="shared" si="0"/>
        <v/>
      </c>
      <c r="J25" s="181"/>
      <c r="K25" s="182"/>
      <c r="L25" s="182"/>
      <c r="M25" s="182"/>
      <c r="N25" s="183"/>
      <c r="O25" s="183"/>
      <c r="P25" s="57"/>
      <c r="Q25" s="185"/>
      <c r="R25" s="57"/>
      <c r="S25" s="57"/>
      <c r="T25" s="57"/>
      <c r="U25" s="57"/>
      <c r="V25" s="57"/>
      <c r="W25" s="57"/>
      <c r="X25" s="57"/>
      <c r="Y25" s="57"/>
      <c r="Z25" s="57"/>
      <c r="AA25" s="57"/>
    </row>
    <row r="26" spans="1:27" ht="13.5" customHeight="1" x14ac:dyDescent="0.2">
      <c r="A26" s="67"/>
      <c r="B26" s="178"/>
      <c r="C26" s="178"/>
      <c r="D26" s="179"/>
      <c r="E26" s="180"/>
      <c r="F26" s="58"/>
      <c r="G26" s="58"/>
      <c r="H26" s="59"/>
      <c r="I26" s="98" t="str">
        <f t="shared" si="0"/>
        <v/>
      </c>
      <c r="J26" s="181"/>
      <c r="K26" s="182"/>
      <c r="L26" s="182"/>
      <c r="M26" s="182"/>
      <c r="N26" s="183"/>
      <c r="O26" s="183"/>
      <c r="P26" s="57"/>
      <c r="Q26" s="185"/>
      <c r="R26" s="57"/>
      <c r="S26" s="57"/>
      <c r="T26" s="57"/>
      <c r="U26" s="57"/>
      <c r="V26" s="57"/>
      <c r="W26" s="57"/>
      <c r="X26" s="57"/>
      <c r="Y26" s="57"/>
      <c r="Z26" s="57"/>
      <c r="AA26" s="57"/>
    </row>
    <row r="27" spans="1:27" ht="13.5" customHeight="1" x14ac:dyDescent="0.2">
      <c r="A27" s="67"/>
      <c r="B27" s="178"/>
      <c r="C27" s="178"/>
      <c r="D27" s="179"/>
      <c r="E27" s="180"/>
      <c r="F27" s="58"/>
      <c r="G27" s="58"/>
      <c r="H27" s="59"/>
      <c r="I27" s="98" t="str">
        <f t="shared" si="0"/>
        <v/>
      </c>
      <c r="J27" s="181"/>
      <c r="K27" s="182"/>
      <c r="L27" s="182"/>
      <c r="M27" s="182"/>
      <c r="N27" s="183"/>
      <c r="O27" s="183"/>
      <c r="P27" s="57"/>
      <c r="Q27" s="186"/>
      <c r="R27" s="57"/>
      <c r="S27" s="57"/>
      <c r="T27" s="57"/>
      <c r="U27" s="57"/>
      <c r="V27" s="57"/>
      <c r="W27" s="57"/>
      <c r="X27" s="57"/>
      <c r="Y27" s="57"/>
      <c r="Z27" s="57"/>
      <c r="AA27" s="57"/>
    </row>
    <row r="28" spans="1:27" ht="13.5" customHeight="1" x14ac:dyDescent="0.2">
      <c r="A28" s="67"/>
      <c r="B28" s="178"/>
      <c r="C28" s="178"/>
      <c r="D28" s="179" t="str">
        <f t="shared" ref="D28" si="6">IF(ISNUMBER(H28), SUM(H28:H31), "")</f>
        <v/>
      </c>
      <c r="E28" s="180"/>
      <c r="F28" s="58"/>
      <c r="G28" s="58"/>
      <c r="H28" s="59"/>
      <c r="I28" s="98" t="str">
        <f t="shared" si="0"/>
        <v/>
      </c>
      <c r="J28" s="181" t="str">
        <f t="shared" ref="J28" si="7">IF(AND(ISNUMBER(H28),ISNUMBER(I28)),(SUM(I28:I31)/SUM(H28:H31)),"")</f>
        <v/>
      </c>
      <c r="K28" s="182" t="str">
        <f t="shared" ref="K28" si="8">IF(ISNUMBER(J28), ((1000/J28)-10), "")</f>
        <v/>
      </c>
      <c r="L28" s="182" t="str">
        <f>IF(AND(ISNUMBER($O$13),ISNUMBER(K28)), (($O$13-(0.2*K28))^2)/($O$13+(0.8*K28)), "")</f>
        <v/>
      </c>
      <c r="M28" s="182" t="str">
        <f>IF(AND(ISNUMBER($O$14),ISNUMBER(K28)), (($O$14-(0.2*K28))^2)/($O$14+(0.8*K28)), "")</f>
        <v/>
      </c>
      <c r="N28" s="183" t="str">
        <f t="shared" ref="N28" si="9">IF(AND(ISNUMBER(L28),ISNUMBER(D28)), (L28/12)*D28*43560*7.48, "")</f>
        <v/>
      </c>
      <c r="O28" s="183" t="str">
        <f t="shared" ref="O28" si="10">IF(AND(ISNUMBER(M28),ISNUMBER(D28)), (M28/12)*D28*43560*7.48, "")</f>
        <v/>
      </c>
      <c r="P28" s="57"/>
      <c r="Q28" s="184"/>
      <c r="R28" s="57"/>
      <c r="S28" s="57"/>
      <c r="T28" s="57"/>
      <c r="U28" s="57"/>
      <c r="V28" s="57"/>
      <c r="W28" s="57"/>
      <c r="X28" s="57"/>
      <c r="Y28" s="57"/>
      <c r="Z28" s="57"/>
      <c r="AA28" s="57"/>
    </row>
    <row r="29" spans="1:27" ht="13.5" customHeight="1" x14ac:dyDescent="0.2">
      <c r="A29" s="67"/>
      <c r="B29" s="178"/>
      <c r="C29" s="178"/>
      <c r="D29" s="179"/>
      <c r="E29" s="180"/>
      <c r="F29" s="58"/>
      <c r="G29" s="58"/>
      <c r="H29" s="59"/>
      <c r="I29" s="98" t="str">
        <f t="shared" si="0"/>
        <v/>
      </c>
      <c r="J29" s="181"/>
      <c r="K29" s="182"/>
      <c r="L29" s="182"/>
      <c r="M29" s="182"/>
      <c r="N29" s="183"/>
      <c r="O29" s="183"/>
      <c r="P29" s="57"/>
      <c r="Q29" s="185"/>
      <c r="R29" s="57"/>
      <c r="S29" s="57"/>
      <c r="T29" s="57"/>
      <c r="U29" s="57"/>
      <c r="V29" s="57"/>
      <c r="W29" s="57"/>
      <c r="X29" s="57"/>
      <c r="Y29" s="57"/>
      <c r="Z29" s="57"/>
      <c r="AA29" s="57"/>
    </row>
    <row r="30" spans="1:27" ht="13.5" customHeight="1" x14ac:dyDescent="0.2">
      <c r="A30" s="67"/>
      <c r="B30" s="178"/>
      <c r="C30" s="178"/>
      <c r="D30" s="179"/>
      <c r="E30" s="180"/>
      <c r="F30" s="58"/>
      <c r="G30" s="58"/>
      <c r="H30" s="59"/>
      <c r="I30" s="98" t="str">
        <f t="shared" si="0"/>
        <v/>
      </c>
      <c r="J30" s="181"/>
      <c r="K30" s="182"/>
      <c r="L30" s="182"/>
      <c r="M30" s="182"/>
      <c r="N30" s="183"/>
      <c r="O30" s="183"/>
      <c r="P30" s="57"/>
      <c r="Q30" s="185"/>
      <c r="R30" s="57"/>
      <c r="S30" s="57"/>
      <c r="T30" s="57"/>
      <c r="U30" s="57"/>
      <c r="V30" s="57"/>
      <c r="W30" s="57"/>
      <c r="X30" s="57"/>
      <c r="Y30" s="57"/>
      <c r="Z30" s="57"/>
      <c r="AA30" s="57"/>
    </row>
    <row r="31" spans="1:27" ht="13.5" customHeight="1" x14ac:dyDescent="0.2">
      <c r="A31" s="67"/>
      <c r="B31" s="178"/>
      <c r="C31" s="178"/>
      <c r="D31" s="179"/>
      <c r="E31" s="180"/>
      <c r="F31" s="58"/>
      <c r="G31" s="58"/>
      <c r="H31" s="59"/>
      <c r="I31" s="98" t="str">
        <f t="shared" si="0"/>
        <v/>
      </c>
      <c r="J31" s="181"/>
      <c r="K31" s="182"/>
      <c r="L31" s="182"/>
      <c r="M31" s="182"/>
      <c r="N31" s="183"/>
      <c r="O31" s="183"/>
      <c r="P31" s="57"/>
      <c r="Q31" s="186"/>
      <c r="R31" s="57"/>
      <c r="S31" s="57"/>
      <c r="T31" s="57"/>
      <c r="U31" s="57"/>
      <c r="V31" s="57"/>
      <c r="W31" s="57"/>
      <c r="X31" s="57"/>
      <c r="Y31" s="57"/>
      <c r="Z31" s="57"/>
      <c r="AA31" s="57"/>
    </row>
    <row r="32" spans="1:27" ht="13.5" customHeight="1" x14ac:dyDescent="0.2">
      <c r="A32" s="67"/>
      <c r="B32" s="178"/>
      <c r="C32" s="178"/>
      <c r="D32" s="179" t="str">
        <f t="shared" ref="D32" si="11">IF(ISNUMBER(H32), SUM(H32:H35), "")</f>
        <v/>
      </c>
      <c r="E32" s="180"/>
      <c r="F32" s="58"/>
      <c r="G32" s="58"/>
      <c r="H32" s="59"/>
      <c r="I32" s="98" t="str">
        <f t="shared" si="0"/>
        <v/>
      </c>
      <c r="J32" s="181" t="str">
        <f t="shared" ref="J32" si="12">IF(AND(ISNUMBER(H32),ISNUMBER(I32)),(SUM(I32:I35)/SUM(H32:H35)),"")</f>
        <v/>
      </c>
      <c r="K32" s="182" t="str">
        <f t="shared" ref="K32" si="13">IF(ISNUMBER(J32), ((1000/J32)-10), "")</f>
        <v/>
      </c>
      <c r="L32" s="182" t="str">
        <f>IF(AND(ISNUMBER($O$13),ISNUMBER(K32)), (($O$13-(0.2*K32))^2)/($O$13+(0.8*K32)), "")</f>
        <v/>
      </c>
      <c r="M32" s="182" t="str">
        <f>IF(AND(ISNUMBER($O$14),ISNUMBER(K32)), (($O$14-(0.2*K32))^2)/($O$14+(0.8*K32)), "")</f>
        <v/>
      </c>
      <c r="N32" s="183" t="str">
        <f t="shared" ref="N32" si="14">IF(AND(ISNUMBER(L32),ISNUMBER(D32)), (L32/12)*D32*43560*7.48, "")</f>
        <v/>
      </c>
      <c r="O32" s="183" t="str">
        <f t="shared" ref="O32" si="15">IF(AND(ISNUMBER(M32),ISNUMBER(D32)), (M32/12)*D32*43560*7.48, "")</f>
        <v/>
      </c>
      <c r="P32" s="57"/>
      <c r="Q32" s="184"/>
      <c r="R32" s="57"/>
      <c r="S32" s="57"/>
      <c r="T32" s="57"/>
      <c r="U32" s="57"/>
      <c r="V32" s="57"/>
      <c r="W32" s="57"/>
      <c r="X32" s="57"/>
      <c r="Y32" s="57"/>
      <c r="Z32" s="57"/>
      <c r="AA32" s="57"/>
    </row>
    <row r="33" spans="1:27" ht="13.5" customHeight="1" x14ac:dyDescent="0.2">
      <c r="A33" s="67"/>
      <c r="B33" s="178"/>
      <c r="C33" s="178"/>
      <c r="D33" s="179"/>
      <c r="E33" s="180"/>
      <c r="F33" s="58"/>
      <c r="G33" s="58"/>
      <c r="H33" s="59"/>
      <c r="I33" s="98" t="str">
        <f t="shared" si="0"/>
        <v/>
      </c>
      <c r="J33" s="181"/>
      <c r="K33" s="182"/>
      <c r="L33" s="182"/>
      <c r="M33" s="182"/>
      <c r="N33" s="183"/>
      <c r="O33" s="183"/>
      <c r="P33" s="57"/>
      <c r="Q33" s="185"/>
      <c r="R33" s="57"/>
      <c r="S33" s="57"/>
      <c r="T33" s="57"/>
      <c r="U33" s="57"/>
      <c r="V33" s="57"/>
      <c r="W33" s="57"/>
      <c r="X33" s="57"/>
      <c r="Y33" s="57"/>
      <c r="Z33" s="57"/>
      <c r="AA33" s="57"/>
    </row>
    <row r="34" spans="1:27" ht="13.5" customHeight="1" x14ac:dyDescent="0.2">
      <c r="A34" s="67"/>
      <c r="B34" s="178"/>
      <c r="C34" s="178"/>
      <c r="D34" s="179"/>
      <c r="E34" s="180"/>
      <c r="F34" s="58"/>
      <c r="G34" s="58"/>
      <c r="H34" s="59"/>
      <c r="I34" s="98" t="str">
        <f t="shared" si="0"/>
        <v/>
      </c>
      <c r="J34" s="181"/>
      <c r="K34" s="182"/>
      <c r="L34" s="182"/>
      <c r="M34" s="182"/>
      <c r="N34" s="183"/>
      <c r="O34" s="183"/>
      <c r="P34" s="57"/>
      <c r="Q34" s="185"/>
      <c r="R34" s="57"/>
      <c r="S34" s="57"/>
      <c r="T34" s="57"/>
      <c r="U34" s="57"/>
      <c r="V34" s="57"/>
      <c r="W34" s="57"/>
      <c r="X34" s="57"/>
      <c r="Y34" s="57"/>
      <c r="Z34" s="57"/>
      <c r="AA34" s="57"/>
    </row>
    <row r="35" spans="1:27" ht="13.5" customHeight="1" x14ac:dyDescent="0.2">
      <c r="A35" s="67"/>
      <c r="B35" s="178"/>
      <c r="C35" s="178"/>
      <c r="D35" s="179"/>
      <c r="E35" s="180"/>
      <c r="F35" s="58"/>
      <c r="G35" s="58"/>
      <c r="H35" s="59"/>
      <c r="I35" s="98" t="str">
        <f t="shared" si="0"/>
        <v/>
      </c>
      <c r="J35" s="181"/>
      <c r="K35" s="182"/>
      <c r="L35" s="182"/>
      <c r="M35" s="182"/>
      <c r="N35" s="183"/>
      <c r="O35" s="183"/>
      <c r="P35" s="57"/>
      <c r="Q35" s="186"/>
      <c r="R35" s="57"/>
      <c r="S35" s="57"/>
      <c r="T35" s="57"/>
      <c r="U35" s="57"/>
      <c r="V35" s="57"/>
      <c r="W35" s="57"/>
      <c r="X35" s="57"/>
      <c r="Y35" s="57"/>
      <c r="Z35" s="57"/>
      <c r="AA35" s="57"/>
    </row>
    <row r="36" spans="1:27" ht="13.5" customHeight="1" x14ac:dyDescent="0.2">
      <c r="A36" s="67"/>
      <c r="B36" s="178"/>
      <c r="C36" s="178"/>
      <c r="D36" s="179" t="str">
        <f t="shared" ref="D36" si="16">IF(ISNUMBER(H36), SUM(H36:H39), "")</f>
        <v/>
      </c>
      <c r="E36" s="180"/>
      <c r="F36" s="58"/>
      <c r="G36" s="58"/>
      <c r="H36" s="59"/>
      <c r="I36" s="98" t="str">
        <f t="shared" si="0"/>
        <v/>
      </c>
      <c r="J36" s="181" t="str">
        <f t="shared" ref="J36" si="17">IF(AND(ISNUMBER(H36),ISNUMBER(I36)),(SUM(I36:I39)/SUM(H36:H39)),"")</f>
        <v/>
      </c>
      <c r="K36" s="182" t="str">
        <f t="shared" ref="K36" si="18">IF(ISNUMBER(J36), ((1000/J36)-10), "")</f>
        <v/>
      </c>
      <c r="L36" s="182" t="str">
        <f>IF(AND(ISNUMBER($O$13),ISNUMBER(K36)), (($O$13-(0.2*K36))^2)/($O$13+(0.8*K36)), "")</f>
        <v/>
      </c>
      <c r="M36" s="182" t="str">
        <f>IF(AND(ISNUMBER($O$14),ISNUMBER(K36)), (($O$14-(0.2*K36))^2)/($O$14+(0.8*K36)), "")</f>
        <v/>
      </c>
      <c r="N36" s="183" t="str">
        <f t="shared" ref="N36" si="19">IF(AND(ISNUMBER(L36),ISNUMBER(D36)), (L36/12)*D36*43560*7.48, "")</f>
        <v/>
      </c>
      <c r="O36" s="183" t="str">
        <f t="shared" ref="O36" si="20">IF(AND(ISNUMBER(M36),ISNUMBER(D36)), (M36/12)*D36*43560*7.48, "")</f>
        <v/>
      </c>
      <c r="P36" s="57"/>
      <c r="Q36" s="184"/>
      <c r="R36" s="57"/>
      <c r="S36" s="57"/>
      <c r="T36" s="57"/>
      <c r="U36" s="57"/>
      <c r="V36" s="57"/>
      <c r="W36" s="57"/>
      <c r="X36" s="57"/>
      <c r="Y36" s="57"/>
      <c r="Z36" s="57"/>
      <c r="AA36" s="57"/>
    </row>
    <row r="37" spans="1:27" ht="13.5" customHeight="1" x14ac:dyDescent="0.2">
      <c r="A37" s="67"/>
      <c r="B37" s="178"/>
      <c r="C37" s="178"/>
      <c r="D37" s="179"/>
      <c r="E37" s="180"/>
      <c r="F37" s="58"/>
      <c r="G37" s="58"/>
      <c r="H37" s="59"/>
      <c r="I37" s="98" t="str">
        <f t="shared" si="0"/>
        <v/>
      </c>
      <c r="J37" s="181"/>
      <c r="K37" s="182"/>
      <c r="L37" s="182"/>
      <c r="M37" s="182"/>
      <c r="N37" s="183"/>
      <c r="O37" s="183"/>
      <c r="P37" s="57"/>
      <c r="Q37" s="185"/>
      <c r="R37" s="57"/>
      <c r="S37" s="57"/>
      <c r="T37" s="57"/>
      <c r="U37" s="57"/>
      <c r="V37" s="57"/>
      <c r="W37" s="57"/>
      <c r="X37" s="57"/>
      <c r="Y37" s="57"/>
      <c r="Z37" s="57"/>
      <c r="AA37" s="57"/>
    </row>
    <row r="38" spans="1:27" ht="13.5" customHeight="1" x14ac:dyDescent="0.2">
      <c r="A38" s="67"/>
      <c r="B38" s="178"/>
      <c r="C38" s="178"/>
      <c r="D38" s="179"/>
      <c r="E38" s="180"/>
      <c r="F38" s="58"/>
      <c r="G38" s="58"/>
      <c r="H38" s="59"/>
      <c r="I38" s="98" t="str">
        <f t="shared" si="0"/>
        <v/>
      </c>
      <c r="J38" s="181"/>
      <c r="K38" s="182"/>
      <c r="L38" s="182"/>
      <c r="M38" s="182"/>
      <c r="N38" s="183"/>
      <c r="O38" s="183"/>
      <c r="P38" s="57"/>
      <c r="Q38" s="185"/>
      <c r="R38" s="57"/>
      <c r="S38" s="57"/>
      <c r="T38" s="57"/>
      <c r="U38" s="57"/>
      <c r="V38" s="57"/>
      <c r="W38" s="57"/>
      <c r="X38" s="57"/>
      <c r="Y38" s="57"/>
      <c r="Z38" s="57"/>
      <c r="AA38" s="57"/>
    </row>
    <row r="39" spans="1:27" ht="13.5" customHeight="1" x14ac:dyDescent="0.2">
      <c r="A39" s="67"/>
      <c r="B39" s="180"/>
      <c r="C39" s="180"/>
      <c r="D39" s="187"/>
      <c r="E39" s="180"/>
      <c r="F39" s="120"/>
      <c r="G39" s="120"/>
      <c r="H39" s="121"/>
      <c r="I39" s="122" t="str">
        <f t="shared" si="0"/>
        <v/>
      </c>
      <c r="J39" s="188"/>
      <c r="K39" s="182"/>
      <c r="L39" s="182"/>
      <c r="M39" s="182"/>
      <c r="N39" s="195"/>
      <c r="O39" s="195"/>
      <c r="P39" s="57"/>
      <c r="Q39" s="185"/>
      <c r="R39" s="57"/>
      <c r="S39" s="57"/>
      <c r="T39" s="57"/>
      <c r="U39" s="57"/>
      <c r="V39" s="57"/>
      <c r="W39" s="57"/>
      <c r="X39" s="57"/>
      <c r="Y39" s="57"/>
      <c r="Z39" s="57"/>
      <c r="AA39" s="57"/>
    </row>
    <row r="40" spans="1:27" ht="13.5" customHeight="1" x14ac:dyDescent="0.2">
      <c r="A40" s="67"/>
      <c r="B40" s="202" t="s">
        <v>109</v>
      </c>
      <c r="C40" s="203"/>
      <c r="D40" s="208" t="str">
        <f>IF(ISNUMBER(D20), SUM(D20:D39), "Fill in Drainage Area values")</f>
        <v>Fill in Drainage Area values</v>
      </c>
      <c r="E40" s="203" t="s">
        <v>110</v>
      </c>
      <c r="F40" s="114"/>
      <c r="G40" s="114"/>
      <c r="H40" s="115"/>
      <c r="I40" s="116" t="str">
        <f>IF(ISNUMBER(H40), G40*H40, "")</f>
        <v/>
      </c>
      <c r="J40" s="208" t="str">
        <f>IF(AND(ISNUMBER(H40),ISNUMBER(I40)),(SUM(I40:I43)/SUM(H40:H43)),"Fill in total values")</f>
        <v>Fill in total values</v>
      </c>
      <c r="K40" s="189" t="str">
        <f>IF(ISNUMBER(J40), ((1000/J40)-10), "Fill in total values")</f>
        <v>Fill in total values</v>
      </c>
      <c r="L40" s="189" t="str">
        <f>IF(AND(ISNUMBER($O$13),ISNUMBER(K40)), (($O$13-(0.2*K40))^2)/($O$13+(0.8*K40)), "Fill in total values")</f>
        <v>Fill in total values</v>
      </c>
      <c r="M40" s="189" t="str">
        <f>IF(AND(ISNUMBER($O$14),ISNUMBER(K40)), (($O$14-(0.2*K40))^2)/($O$14+(0.8*K40)), "Fill in total values")</f>
        <v>Fill in total values</v>
      </c>
      <c r="N40" s="192" t="str">
        <f>IF(AND(ISNUMBER(L40),ISNUMBER(D40)), (L40/12)*D40*43560*7.48, "Fill in total values")</f>
        <v>Fill in total values</v>
      </c>
      <c r="O40" s="196" t="str">
        <f>IF(AND(ISNUMBER(M40),ISNUMBER(D40)), (M40/12)*D40*43560*7.48, "Fill in total values")</f>
        <v>Fill in total values</v>
      </c>
      <c r="P40" s="57"/>
      <c r="Q40" s="199" t="str">
        <f>IF(ISNUMBER(Q20),SUM(Q20:Q39), "Fill in DRC values")</f>
        <v>Fill in DRC values</v>
      </c>
      <c r="R40" s="57"/>
      <c r="S40" s="57"/>
      <c r="T40" s="57"/>
      <c r="U40" s="57"/>
      <c r="V40" s="57"/>
      <c r="W40" s="57"/>
      <c r="X40" s="57"/>
      <c r="Y40" s="57"/>
      <c r="Z40" s="57"/>
      <c r="AA40" s="57"/>
    </row>
    <row r="41" spans="1:27" ht="13.5" customHeight="1" x14ac:dyDescent="0.2">
      <c r="A41" s="67"/>
      <c r="B41" s="204"/>
      <c r="C41" s="205"/>
      <c r="D41" s="209"/>
      <c r="E41" s="205"/>
      <c r="F41" s="58"/>
      <c r="G41" s="58"/>
      <c r="H41" s="61"/>
      <c r="I41" s="98" t="str">
        <f t="shared" ref="I41:I43" si="21">IF(ISNUMBER(H41), G41*H41, "")</f>
        <v/>
      </c>
      <c r="J41" s="209"/>
      <c r="K41" s="190"/>
      <c r="L41" s="190"/>
      <c r="M41" s="190"/>
      <c r="N41" s="193"/>
      <c r="O41" s="197"/>
      <c r="P41" s="57"/>
      <c r="Q41" s="200"/>
      <c r="R41" s="57"/>
      <c r="S41" s="57"/>
      <c r="T41" s="57"/>
      <c r="U41" s="57"/>
      <c r="V41" s="57"/>
      <c r="W41" s="57"/>
      <c r="X41" s="57"/>
      <c r="Y41" s="57"/>
      <c r="Z41" s="57"/>
      <c r="AA41" s="57"/>
    </row>
    <row r="42" spans="1:27" ht="13.5" customHeight="1" x14ac:dyDescent="0.2">
      <c r="A42" s="67"/>
      <c r="B42" s="204"/>
      <c r="C42" s="205"/>
      <c r="D42" s="209"/>
      <c r="E42" s="205"/>
      <c r="F42" s="58"/>
      <c r="G42" s="58"/>
      <c r="H42" s="61"/>
      <c r="I42" s="98" t="str">
        <f t="shared" si="21"/>
        <v/>
      </c>
      <c r="J42" s="209"/>
      <c r="K42" s="190"/>
      <c r="L42" s="190"/>
      <c r="M42" s="190"/>
      <c r="N42" s="193"/>
      <c r="O42" s="197"/>
      <c r="P42" s="57"/>
      <c r="Q42" s="200"/>
      <c r="R42" s="57"/>
      <c r="S42" s="57"/>
      <c r="T42" s="57"/>
      <c r="U42" s="57"/>
      <c r="V42" s="57"/>
      <c r="W42" s="57"/>
      <c r="X42" s="57"/>
      <c r="Y42" s="57"/>
      <c r="Z42" s="57"/>
      <c r="AA42" s="57"/>
    </row>
    <row r="43" spans="1:27" ht="13.5" customHeight="1" x14ac:dyDescent="0.2">
      <c r="A43" s="67"/>
      <c r="B43" s="206"/>
      <c r="C43" s="207"/>
      <c r="D43" s="210"/>
      <c r="E43" s="207"/>
      <c r="F43" s="117"/>
      <c r="G43" s="117"/>
      <c r="H43" s="118"/>
      <c r="I43" s="119" t="str">
        <f t="shared" si="21"/>
        <v/>
      </c>
      <c r="J43" s="210"/>
      <c r="K43" s="191"/>
      <c r="L43" s="191"/>
      <c r="M43" s="191"/>
      <c r="N43" s="194"/>
      <c r="O43" s="198"/>
      <c r="P43" s="57"/>
      <c r="Q43" s="201"/>
      <c r="R43" s="57"/>
      <c r="S43" s="57"/>
      <c r="T43" s="57"/>
      <c r="U43" s="57"/>
      <c r="V43" s="57"/>
      <c r="W43" s="57"/>
      <c r="X43" s="57"/>
      <c r="Y43" s="57"/>
      <c r="Z43" s="57"/>
      <c r="AA43" s="57"/>
    </row>
    <row r="44" spans="1:27" ht="13.5" customHeight="1" x14ac:dyDescent="0.2">
      <c r="A44" s="60"/>
      <c r="B44" s="60"/>
      <c r="C44" s="60"/>
      <c r="D44" s="60"/>
      <c r="E44" s="60"/>
      <c r="F44" s="60"/>
      <c r="G44" s="60"/>
      <c r="H44" s="73"/>
      <c r="I44" s="60"/>
      <c r="J44" s="60"/>
      <c r="K44" s="60"/>
      <c r="L44" s="60"/>
      <c r="M44" s="60"/>
      <c r="N44" s="60"/>
      <c r="O44" s="60"/>
      <c r="P44" s="60"/>
      <c r="Q44" s="57"/>
      <c r="R44" s="79"/>
      <c r="S44" s="57"/>
      <c r="T44" s="57"/>
      <c r="U44" s="57"/>
      <c r="V44" s="57"/>
      <c r="W44" s="57"/>
      <c r="X44" s="57"/>
      <c r="Y44" s="57"/>
      <c r="Z44" s="57"/>
      <c r="AA44" s="57"/>
    </row>
    <row r="45" spans="1:27" ht="13.5" customHeight="1" x14ac:dyDescent="0.2">
      <c r="A45" s="60"/>
      <c r="B45" s="60"/>
      <c r="C45" s="60"/>
      <c r="D45" s="60"/>
      <c r="E45" s="60"/>
      <c r="F45" s="60"/>
      <c r="G45" s="60"/>
      <c r="H45" s="60"/>
      <c r="I45" s="60"/>
      <c r="J45" s="60"/>
      <c r="K45" s="60"/>
      <c r="L45" s="60"/>
      <c r="M45" s="60"/>
      <c r="N45" s="60"/>
      <c r="O45" s="60"/>
      <c r="P45" s="60"/>
      <c r="Q45" s="57"/>
      <c r="R45" s="57"/>
      <c r="S45" s="57"/>
      <c r="T45" s="57"/>
      <c r="U45" s="57"/>
      <c r="V45" s="57"/>
      <c r="W45" s="57"/>
      <c r="X45" s="57"/>
      <c r="Y45" s="57"/>
      <c r="Z45" s="57"/>
      <c r="AA45" s="57"/>
    </row>
    <row r="46" spans="1:27" ht="13.5" customHeight="1" x14ac:dyDescent="0.2">
      <c r="A46" s="60"/>
      <c r="B46" s="60"/>
      <c r="C46" s="60"/>
      <c r="D46" s="60"/>
      <c r="E46" s="60"/>
      <c r="F46" s="60"/>
      <c r="G46" s="60"/>
      <c r="H46" s="60"/>
      <c r="I46" s="60"/>
      <c r="J46" s="60"/>
      <c r="K46" s="60"/>
      <c r="L46" s="60"/>
      <c r="M46" s="60"/>
      <c r="N46" s="60"/>
      <c r="O46" s="60"/>
      <c r="P46" s="60"/>
      <c r="Q46" s="57"/>
      <c r="R46" s="57"/>
      <c r="S46" s="57"/>
      <c r="T46" s="57"/>
      <c r="U46" s="57"/>
      <c r="V46" s="57"/>
      <c r="W46" s="57"/>
      <c r="X46" s="57"/>
      <c r="Y46" s="57"/>
      <c r="Z46" s="57"/>
      <c r="AA46" s="57"/>
    </row>
    <row r="47" spans="1:27" ht="13.5" customHeight="1" x14ac:dyDescent="0.2">
      <c r="A47" s="60"/>
      <c r="B47" s="60"/>
      <c r="C47" s="60"/>
      <c r="D47" s="60"/>
      <c r="E47" s="60"/>
      <c r="F47" s="60"/>
      <c r="G47" s="60"/>
      <c r="H47" s="60"/>
      <c r="I47" s="60"/>
      <c r="J47" s="60"/>
      <c r="K47" s="60"/>
      <c r="L47" s="60"/>
      <c r="M47" s="60"/>
      <c r="N47" s="60"/>
      <c r="O47" s="60"/>
      <c r="P47" s="60"/>
      <c r="Q47" s="57"/>
      <c r="R47" s="57"/>
      <c r="S47" s="57"/>
      <c r="T47" s="57"/>
      <c r="U47" s="57"/>
      <c r="V47" s="57"/>
      <c r="W47" s="57"/>
      <c r="X47" s="57"/>
      <c r="Y47" s="57"/>
      <c r="Z47" s="57"/>
      <c r="AA47" s="57"/>
    </row>
    <row r="48" spans="1:27" ht="13.5" customHeight="1" x14ac:dyDescent="0.2">
      <c r="A48" s="60"/>
      <c r="B48" s="60"/>
      <c r="C48" s="60"/>
      <c r="D48" s="60"/>
      <c r="E48" s="60"/>
      <c r="F48" s="60"/>
      <c r="G48" s="60"/>
      <c r="H48" s="60"/>
      <c r="I48" s="60"/>
      <c r="J48" s="60"/>
      <c r="K48" s="60"/>
      <c r="L48" s="60"/>
      <c r="M48" s="60"/>
      <c r="N48" s="60"/>
      <c r="O48" s="60"/>
      <c r="P48" s="60"/>
      <c r="Q48" s="57"/>
      <c r="R48" s="57"/>
      <c r="S48" s="57"/>
      <c r="T48" s="57"/>
      <c r="U48" s="57"/>
      <c r="V48" s="57"/>
      <c r="W48" s="57"/>
      <c r="X48" s="57"/>
      <c r="Y48" s="57"/>
      <c r="Z48" s="57"/>
      <c r="AA48" s="57"/>
    </row>
    <row r="49" spans="1:27" ht="13.5" customHeight="1" x14ac:dyDescent="0.2">
      <c r="A49" s="60"/>
      <c r="B49" s="60"/>
      <c r="C49" s="60"/>
      <c r="D49" s="60"/>
      <c r="E49" s="60"/>
      <c r="F49" s="60"/>
      <c r="G49" s="60"/>
      <c r="H49" s="60"/>
      <c r="I49" s="60"/>
      <c r="J49" s="60"/>
      <c r="K49" s="60"/>
      <c r="L49" s="60"/>
      <c r="M49" s="60"/>
      <c r="N49" s="60"/>
      <c r="O49" s="60"/>
      <c r="P49" s="60"/>
      <c r="Q49" s="57"/>
      <c r="R49" s="57"/>
      <c r="S49" s="57"/>
      <c r="T49" s="57"/>
      <c r="U49" s="57"/>
      <c r="V49" s="57"/>
      <c r="W49" s="57"/>
      <c r="X49" s="57"/>
      <c r="Y49" s="57"/>
      <c r="Z49" s="57"/>
      <c r="AA49" s="57"/>
    </row>
    <row r="50" spans="1:27" ht="13.5" customHeight="1" x14ac:dyDescent="0.2">
      <c r="A50" s="60"/>
      <c r="B50" s="60"/>
      <c r="C50" s="60"/>
      <c r="D50" s="60"/>
      <c r="E50" s="60"/>
      <c r="F50" s="60"/>
      <c r="G50" s="60"/>
      <c r="H50" s="60"/>
      <c r="I50" s="60"/>
      <c r="J50" s="60"/>
      <c r="K50" s="60"/>
      <c r="L50" s="60"/>
      <c r="M50" s="60"/>
      <c r="N50" s="60"/>
      <c r="O50" s="60"/>
      <c r="P50" s="60"/>
      <c r="Q50" s="57"/>
      <c r="R50" s="57"/>
      <c r="S50" s="57"/>
      <c r="T50" s="57"/>
      <c r="U50" s="57"/>
      <c r="V50" s="57"/>
      <c r="W50" s="57"/>
      <c r="X50" s="57"/>
      <c r="Y50" s="57"/>
      <c r="Z50" s="57"/>
      <c r="AA50" s="57"/>
    </row>
    <row r="51" spans="1:27" ht="13.5" customHeight="1" x14ac:dyDescent="0.2">
      <c r="A51" s="60"/>
      <c r="B51" s="60"/>
      <c r="C51" s="60"/>
      <c r="D51" s="60"/>
      <c r="E51" s="60"/>
      <c r="F51" s="60"/>
      <c r="G51" s="60"/>
      <c r="H51" s="60"/>
      <c r="I51" s="60"/>
      <c r="J51" s="60"/>
      <c r="K51" s="60"/>
      <c r="L51" s="60"/>
      <c r="M51" s="60"/>
      <c r="N51" s="60"/>
      <c r="O51" s="60"/>
      <c r="P51" s="60"/>
      <c r="Q51" s="57"/>
      <c r="R51" s="57"/>
      <c r="S51" s="57"/>
      <c r="T51" s="57"/>
      <c r="U51" s="57"/>
      <c r="V51" s="57"/>
      <c r="W51" s="57"/>
      <c r="X51" s="57"/>
      <c r="Y51" s="57"/>
      <c r="Z51" s="57"/>
      <c r="AA51" s="57"/>
    </row>
    <row r="52" spans="1:27" ht="13.5" customHeight="1" x14ac:dyDescent="0.2">
      <c r="A52" s="60"/>
      <c r="B52" s="60"/>
      <c r="C52" s="60"/>
      <c r="D52" s="60"/>
      <c r="E52" s="60"/>
      <c r="F52" s="60"/>
      <c r="G52" s="60"/>
      <c r="H52" s="60"/>
      <c r="I52" s="60"/>
      <c r="J52" s="60"/>
      <c r="K52" s="60"/>
      <c r="L52" s="60"/>
      <c r="M52" s="60"/>
      <c r="N52" s="60"/>
      <c r="O52" s="60"/>
      <c r="P52" s="60"/>
      <c r="Q52" s="57"/>
      <c r="R52" s="57"/>
      <c r="S52" s="57"/>
      <c r="T52" s="57"/>
      <c r="U52" s="57"/>
      <c r="V52" s="57"/>
      <c r="W52" s="57"/>
      <c r="X52" s="57"/>
      <c r="Y52" s="57"/>
      <c r="Z52" s="57"/>
      <c r="AA52" s="57"/>
    </row>
    <row r="53" spans="1:27" ht="13.5" customHeight="1" x14ac:dyDescent="0.2">
      <c r="A53" s="60"/>
      <c r="B53" s="60"/>
      <c r="C53" s="60"/>
      <c r="D53" s="60"/>
      <c r="E53" s="60"/>
      <c r="F53" s="60"/>
      <c r="G53" s="60"/>
      <c r="H53" s="60"/>
      <c r="I53" s="60"/>
      <c r="J53" s="60"/>
      <c r="K53" s="60"/>
      <c r="L53" s="60"/>
      <c r="M53" s="60"/>
      <c r="N53" s="60"/>
      <c r="O53" s="60"/>
      <c r="P53" s="60"/>
      <c r="Q53" s="57"/>
      <c r="R53" s="57"/>
      <c r="S53" s="57"/>
      <c r="T53" s="57"/>
      <c r="U53" s="57"/>
      <c r="V53" s="57"/>
      <c r="W53" s="57"/>
      <c r="X53" s="57"/>
      <c r="Y53" s="57"/>
      <c r="Z53" s="57"/>
      <c r="AA53" s="57"/>
    </row>
    <row r="54" spans="1:27" ht="13.5" customHeight="1" x14ac:dyDescent="0.2">
      <c r="A54" s="60"/>
      <c r="B54" s="60"/>
      <c r="C54" s="60"/>
      <c r="D54" s="60"/>
      <c r="E54" s="60"/>
      <c r="F54" s="60"/>
      <c r="G54" s="60"/>
      <c r="H54" s="60"/>
      <c r="I54" s="60"/>
      <c r="J54" s="60"/>
      <c r="K54" s="60"/>
      <c r="L54" s="60"/>
      <c r="M54" s="60"/>
      <c r="N54" s="60"/>
      <c r="O54" s="60"/>
      <c r="P54" s="60"/>
      <c r="Q54" s="57"/>
      <c r="R54" s="57"/>
      <c r="S54" s="57"/>
      <c r="T54" s="57"/>
      <c r="U54" s="57"/>
      <c r="V54" s="57"/>
      <c r="W54" s="57"/>
      <c r="X54" s="57"/>
      <c r="Y54" s="57"/>
      <c r="Z54" s="57"/>
      <c r="AA54" s="57"/>
    </row>
    <row r="55" spans="1:27" ht="13.5" customHeight="1" x14ac:dyDescent="0.2">
      <c r="A55" s="60"/>
      <c r="B55" s="60"/>
      <c r="C55" s="60"/>
      <c r="D55" s="60"/>
      <c r="E55" s="60"/>
      <c r="F55" s="60"/>
      <c r="G55" s="60"/>
      <c r="H55" s="60"/>
      <c r="I55" s="60"/>
      <c r="J55" s="60"/>
      <c r="K55" s="60"/>
      <c r="L55" s="60"/>
      <c r="M55" s="60"/>
      <c r="N55" s="60"/>
      <c r="O55" s="60"/>
      <c r="P55" s="60"/>
      <c r="Q55" s="57"/>
      <c r="R55" s="57"/>
      <c r="S55" s="57"/>
      <c r="T55" s="57"/>
      <c r="U55" s="57"/>
      <c r="V55" s="57"/>
      <c r="W55" s="57"/>
      <c r="X55" s="57"/>
      <c r="Y55" s="57"/>
      <c r="Z55" s="57"/>
      <c r="AA55" s="57"/>
    </row>
    <row r="56" spans="1:27" ht="13.5" customHeight="1" x14ac:dyDescent="0.2">
      <c r="A56" s="60"/>
      <c r="B56" s="60"/>
      <c r="C56" s="60"/>
      <c r="D56" s="60"/>
      <c r="E56" s="60"/>
      <c r="F56" s="60"/>
      <c r="G56" s="60"/>
      <c r="H56" s="60"/>
      <c r="I56" s="60"/>
      <c r="J56" s="60"/>
      <c r="K56" s="60"/>
      <c r="L56" s="60"/>
      <c r="M56" s="60"/>
      <c r="N56" s="60"/>
      <c r="O56" s="60"/>
      <c r="P56" s="60"/>
      <c r="Q56" s="57"/>
      <c r="R56" s="57"/>
      <c r="S56" s="57"/>
      <c r="T56" s="57"/>
      <c r="U56" s="57"/>
      <c r="V56" s="57"/>
      <c r="W56" s="57"/>
      <c r="X56" s="57"/>
      <c r="Y56" s="57"/>
      <c r="Z56" s="57"/>
      <c r="AA56" s="57"/>
    </row>
    <row r="57" spans="1:27" ht="13.5" customHeight="1" x14ac:dyDescent="0.2">
      <c r="A57" s="60"/>
      <c r="B57" s="60"/>
      <c r="C57" s="60"/>
      <c r="D57" s="60"/>
      <c r="E57" s="60"/>
      <c r="F57" s="60"/>
      <c r="G57" s="60"/>
      <c r="H57" s="60"/>
      <c r="I57" s="60"/>
      <c r="J57" s="60"/>
      <c r="K57" s="60"/>
      <c r="L57" s="60"/>
      <c r="M57" s="60"/>
      <c r="N57" s="60"/>
      <c r="O57" s="60"/>
      <c r="P57" s="60"/>
      <c r="Q57" s="57"/>
      <c r="R57" s="57"/>
      <c r="S57" s="57"/>
      <c r="T57" s="57"/>
      <c r="U57" s="57"/>
      <c r="V57" s="57"/>
      <c r="W57" s="57"/>
      <c r="X57" s="57"/>
      <c r="Y57" s="57"/>
      <c r="Z57" s="57"/>
      <c r="AA57" s="57"/>
    </row>
    <row r="58" spans="1:27" ht="13.5" customHeight="1" x14ac:dyDescent="0.2">
      <c r="A58" s="60"/>
      <c r="B58" s="60"/>
      <c r="C58" s="60"/>
      <c r="D58" s="60"/>
      <c r="E58" s="60"/>
      <c r="F58" s="60"/>
      <c r="G58" s="60"/>
      <c r="H58" s="60"/>
      <c r="I58" s="60"/>
      <c r="J58" s="60"/>
      <c r="K58" s="60"/>
      <c r="L58" s="60"/>
      <c r="M58" s="60"/>
      <c r="N58" s="60"/>
      <c r="O58" s="60"/>
      <c r="P58" s="60"/>
      <c r="Q58" s="57"/>
      <c r="R58" s="57"/>
      <c r="S58" s="57"/>
      <c r="T58" s="57"/>
      <c r="U58" s="57"/>
      <c r="V58" s="57"/>
      <c r="W58" s="57"/>
      <c r="X58" s="57"/>
      <c r="Y58" s="57"/>
      <c r="Z58" s="57"/>
      <c r="AA58" s="57"/>
    </row>
    <row r="59" spans="1:27" ht="13.5" customHeight="1" x14ac:dyDescent="0.2">
      <c r="A59" s="60"/>
      <c r="B59" s="60"/>
      <c r="C59" s="60"/>
      <c r="D59" s="60"/>
      <c r="E59" s="60"/>
      <c r="F59" s="60"/>
      <c r="G59" s="60"/>
      <c r="H59" s="60"/>
      <c r="I59" s="60"/>
      <c r="J59" s="60"/>
      <c r="K59" s="60"/>
      <c r="L59" s="60"/>
      <c r="M59" s="60"/>
      <c r="N59" s="60"/>
      <c r="O59" s="60"/>
      <c r="P59" s="60"/>
      <c r="Q59" s="57"/>
      <c r="R59" s="57"/>
      <c r="S59" s="57"/>
      <c r="T59" s="57"/>
      <c r="U59" s="57"/>
      <c r="V59" s="57"/>
      <c r="W59" s="57"/>
      <c r="X59" s="57"/>
      <c r="Y59" s="57"/>
      <c r="Z59" s="57"/>
      <c r="AA59" s="57"/>
    </row>
    <row r="60" spans="1:27" ht="13.5" customHeight="1" x14ac:dyDescent="0.2">
      <c r="A60" s="60"/>
      <c r="B60" s="60"/>
      <c r="C60" s="60"/>
      <c r="D60" s="60"/>
      <c r="E60" s="60"/>
      <c r="F60" s="60"/>
      <c r="G60" s="60"/>
      <c r="H60" s="60"/>
      <c r="I60" s="60"/>
      <c r="J60" s="60"/>
      <c r="K60" s="60"/>
      <c r="L60" s="60"/>
      <c r="M60" s="60"/>
      <c r="N60" s="60"/>
      <c r="O60" s="60"/>
      <c r="P60" s="60"/>
      <c r="Q60" s="57"/>
      <c r="R60" s="57"/>
      <c r="S60" s="57"/>
      <c r="T60" s="57"/>
      <c r="U60" s="57"/>
      <c r="V60" s="57"/>
      <c r="W60" s="57"/>
      <c r="X60" s="57"/>
      <c r="Y60" s="57"/>
      <c r="Z60" s="57"/>
      <c r="AA60" s="57"/>
    </row>
    <row r="61" spans="1:27" ht="13.5" customHeight="1" x14ac:dyDescent="0.2">
      <c r="A61" s="60"/>
      <c r="B61" s="60"/>
      <c r="C61" s="60"/>
      <c r="D61" s="60"/>
      <c r="E61" s="60"/>
      <c r="F61" s="60"/>
      <c r="G61" s="60"/>
      <c r="H61" s="60"/>
      <c r="I61" s="60"/>
      <c r="J61" s="60"/>
      <c r="K61" s="60"/>
      <c r="L61" s="60"/>
      <c r="M61" s="60"/>
      <c r="N61" s="60"/>
      <c r="O61" s="60"/>
      <c r="P61" s="60"/>
      <c r="Q61" s="57"/>
      <c r="R61" s="57"/>
      <c r="S61" s="57"/>
      <c r="T61" s="57"/>
      <c r="U61" s="57"/>
      <c r="V61" s="57"/>
      <c r="W61" s="57"/>
      <c r="X61" s="57"/>
      <c r="Y61" s="57"/>
      <c r="Z61" s="57"/>
      <c r="AA61" s="57"/>
    </row>
    <row r="62" spans="1:27" ht="13.5" customHeight="1" x14ac:dyDescent="0.2">
      <c r="A62" s="60"/>
      <c r="B62" s="60"/>
      <c r="C62" s="60"/>
      <c r="D62" s="60"/>
      <c r="E62" s="60"/>
      <c r="F62" s="60"/>
      <c r="G62" s="60"/>
      <c r="H62" s="60"/>
      <c r="I62" s="60"/>
      <c r="J62" s="60"/>
      <c r="K62" s="60"/>
      <c r="L62" s="60"/>
      <c r="M62" s="60"/>
      <c r="N62" s="60"/>
      <c r="O62" s="60"/>
      <c r="P62" s="60"/>
      <c r="Q62" s="57"/>
      <c r="R62" s="57"/>
      <c r="S62" s="57"/>
      <c r="T62" s="57"/>
      <c r="U62" s="57"/>
      <c r="V62" s="57"/>
      <c r="W62" s="57"/>
      <c r="X62" s="57"/>
      <c r="Y62" s="57"/>
      <c r="Z62" s="57"/>
      <c r="AA62" s="57"/>
    </row>
    <row r="63" spans="1:27" ht="13.5" customHeight="1" x14ac:dyDescent="0.2">
      <c r="A63" s="60"/>
      <c r="B63" s="60"/>
      <c r="C63" s="60"/>
      <c r="D63" s="60"/>
      <c r="E63" s="60"/>
      <c r="F63" s="60"/>
      <c r="G63" s="60"/>
      <c r="H63" s="60"/>
      <c r="I63" s="60"/>
      <c r="J63" s="60"/>
      <c r="K63" s="60"/>
      <c r="L63" s="60"/>
      <c r="M63" s="60"/>
      <c r="N63" s="60"/>
      <c r="O63" s="60"/>
      <c r="P63" s="60"/>
      <c r="Q63" s="57"/>
      <c r="R63" s="57"/>
      <c r="S63" s="57"/>
      <c r="T63" s="57"/>
      <c r="U63" s="57"/>
      <c r="V63" s="57"/>
      <c r="W63" s="57"/>
      <c r="X63" s="57"/>
      <c r="Y63" s="57"/>
      <c r="Z63" s="57"/>
      <c r="AA63" s="57"/>
    </row>
    <row r="64" spans="1:27" ht="13.5" customHeight="1" x14ac:dyDescent="0.2">
      <c r="A64" s="60"/>
      <c r="B64" s="60"/>
      <c r="C64" s="60"/>
      <c r="D64" s="60"/>
      <c r="E64" s="60"/>
      <c r="F64" s="60"/>
      <c r="G64" s="60"/>
      <c r="H64" s="60"/>
      <c r="I64" s="60"/>
      <c r="J64" s="60"/>
      <c r="K64" s="60"/>
      <c r="L64" s="60"/>
      <c r="M64" s="60"/>
      <c r="N64" s="60"/>
      <c r="O64" s="60"/>
      <c r="P64" s="60"/>
      <c r="Q64" s="57"/>
      <c r="R64" s="57"/>
      <c r="S64" s="57"/>
      <c r="T64" s="57"/>
      <c r="U64" s="57"/>
      <c r="V64" s="57"/>
      <c r="W64" s="57"/>
      <c r="X64" s="57"/>
      <c r="Y64" s="57"/>
      <c r="Z64" s="57"/>
      <c r="AA64" s="57"/>
    </row>
    <row r="65" spans="1:27" ht="13.5" customHeight="1" x14ac:dyDescent="0.2">
      <c r="A65" s="60"/>
      <c r="B65" s="60"/>
      <c r="C65" s="60"/>
      <c r="D65" s="60"/>
      <c r="E65" s="60"/>
      <c r="F65" s="60"/>
      <c r="G65" s="60"/>
      <c r="H65" s="60"/>
      <c r="I65" s="60"/>
      <c r="J65" s="60"/>
      <c r="K65" s="60"/>
      <c r="L65" s="60"/>
      <c r="M65" s="60"/>
      <c r="N65" s="60"/>
      <c r="O65" s="60"/>
      <c r="P65" s="60"/>
      <c r="Q65" s="57"/>
      <c r="R65" s="57"/>
      <c r="S65" s="57"/>
      <c r="T65" s="57"/>
      <c r="U65" s="57"/>
      <c r="V65" s="57"/>
      <c r="W65" s="57"/>
      <c r="X65" s="57"/>
      <c r="Y65" s="57"/>
      <c r="Z65" s="57"/>
      <c r="AA65" s="57"/>
    </row>
    <row r="66" spans="1:27" ht="13.5" customHeight="1" x14ac:dyDescent="0.2">
      <c r="A66" s="60"/>
      <c r="B66" s="60"/>
      <c r="C66" s="60"/>
      <c r="D66" s="60"/>
      <c r="E66" s="60"/>
      <c r="F66" s="60"/>
      <c r="G66" s="60"/>
      <c r="H66" s="60"/>
      <c r="I66" s="60"/>
      <c r="J66" s="60"/>
      <c r="K66" s="60"/>
      <c r="L66" s="60"/>
      <c r="M66" s="60"/>
      <c r="N66" s="60"/>
      <c r="O66" s="60"/>
      <c r="P66" s="60"/>
      <c r="Q66" s="57"/>
      <c r="R66" s="57"/>
      <c r="S66" s="57"/>
      <c r="T66" s="57"/>
      <c r="U66" s="57"/>
      <c r="V66" s="57"/>
      <c r="W66" s="57"/>
      <c r="X66" s="57"/>
      <c r="Y66" s="57"/>
      <c r="Z66" s="57"/>
      <c r="AA66" s="57"/>
    </row>
    <row r="67" spans="1:27" ht="13.5" customHeight="1" x14ac:dyDescent="0.2">
      <c r="A67" s="60"/>
      <c r="B67" s="60"/>
      <c r="C67" s="60"/>
      <c r="D67" s="60"/>
      <c r="E67" s="60"/>
      <c r="F67" s="60"/>
      <c r="G67" s="60"/>
      <c r="H67" s="60"/>
      <c r="I67" s="60"/>
      <c r="J67" s="60"/>
      <c r="K67" s="60"/>
      <c r="L67" s="60"/>
      <c r="M67" s="60"/>
      <c r="N67" s="60"/>
      <c r="O67" s="60"/>
      <c r="P67" s="60"/>
      <c r="Q67" s="57"/>
      <c r="R67" s="57"/>
      <c r="S67" s="57"/>
      <c r="T67" s="57"/>
      <c r="U67" s="57"/>
      <c r="V67" s="57"/>
      <c r="W67" s="57"/>
      <c r="X67" s="57"/>
      <c r="Y67" s="57"/>
      <c r="Z67" s="57"/>
      <c r="AA67" s="57"/>
    </row>
    <row r="68" spans="1:27" ht="13.5" customHeight="1" x14ac:dyDescent="0.2">
      <c r="A68" s="60"/>
      <c r="B68" s="60"/>
      <c r="C68" s="60"/>
      <c r="D68" s="60"/>
      <c r="E68" s="60"/>
      <c r="F68" s="60"/>
      <c r="G68" s="60"/>
      <c r="H68" s="60"/>
      <c r="I68" s="60"/>
      <c r="J68" s="60"/>
      <c r="K68" s="60"/>
      <c r="L68" s="60"/>
      <c r="M68" s="60"/>
      <c r="N68" s="60"/>
      <c r="O68" s="60"/>
      <c r="P68" s="60"/>
      <c r="Q68" s="57"/>
      <c r="R68" s="57"/>
      <c r="S68" s="57"/>
      <c r="T68" s="57"/>
      <c r="U68" s="57"/>
      <c r="V68" s="57"/>
      <c r="W68" s="57"/>
      <c r="X68" s="57"/>
      <c r="Y68" s="57"/>
      <c r="Z68" s="57"/>
      <c r="AA68" s="57"/>
    </row>
    <row r="69" spans="1:27" ht="13.5" customHeight="1" x14ac:dyDescent="0.2">
      <c r="A69" s="60"/>
      <c r="B69" s="60"/>
      <c r="C69" s="60"/>
      <c r="D69" s="60"/>
      <c r="E69" s="60"/>
      <c r="F69" s="60"/>
      <c r="G69" s="60"/>
      <c r="H69" s="60"/>
      <c r="I69" s="60"/>
      <c r="J69" s="60"/>
      <c r="K69" s="60"/>
      <c r="L69" s="60"/>
      <c r="M69" s="60"/>
      <c r="N69" s="60"/>
      <c r="O69" s="60"/>
      <c r="P69" s="60"/>
      <c r="Q69" s="57"/>
      <c r="R69" s="57"/>
      <c r="S69" s="57"/>
      <c r="T69" s="57"/>
      <c r="U69" s="57"/>
      <c r="V69" s="57"/>
      <c r="W69" s="57"/>
      <c r="X69" s="57"/>
      <c r="Y69" s="57"/>
      <c r="Z69" s="57"/>
      <c r="AA69" s="57"/>
    </row>
    <row r="70" spans="1:27" ht="13.5" customHeight="1" x14ac:dyDescent="0.2">
      <c r="A70" s="60"/>
      <c r="B70" s="60"/>
      <c r="C70" s="60"/>
      <c r="D70" s="60"/>
      <c r="E70" s="60"/>
      <c r="F70" s="60"/>
      <c r="G70" s="60"/>
      <c r="H70" s="60"/>
      <c r="I70" s="60"/>
      <c r="J70" s="60"/>
      <c r="K70" s="60"/>
      <c r="L70" s="60"/>
      <c r="M70" s="60"/>
      <c r="N70" s="60"/>
      <c r="O70" s="60"/>
      <c r="P70" s="60"/>
      <c r="Q70" s="57"/>
      <c r="R70" s="57"/>
      <c r="S70" s="57"/>
      <c r="T70" s="57"/>
      <c r="U70" s="57"/>
      <c r="V70" s="57"/>
      <c r="W70" s="57"/>
      <c r="X70" s="57"/>
      <c r="Y70" s="57"/>
      <c r="Z70" s="57"/>
      <c r="AA70" s="57"/>
    </row>
    <row r="71" spans="1:27" ht="13.5" customHeight="1" x14ac:dyDescent="0.2">
      <c r="A71" s="60"/>
      <c r="B71" s="60"/>
      <c r="C71" s="60"/>
      <c r="D71" s="60"/>
      <c r="E71" s="60"/>
      <c r="F71" s="60"/>
      <c r="G71" s="60"/>
      <c r="H71" s="60"/>
      <c r="I71" s="60"/>
      <c r="J71" s="60"/>
      <c r="K71" s="60"/>
      <c r="L71" s="60"/>
      <c r="M71" s="60"/>
      <c r="N71" s="60"/>
      <c r="O71" s="60"/>
      <c r="P71" s="60"/>
      <c r="Q71" s="57"/>
      <c r="R71" s="57"/>
      <c r="S71" s="57"/>
      <c r="T71" s="57"/>
      <c r="U71" s="57"/>
      <c r="V71" s="57"/>
      <c r="W71" s="57"/>
      <c r="X71" s="57"/>
      <c r="Y71" s="57"/>
      <c r="Z71" s="57"/>
      <c r="AA71" s="57"/>
    </row>
    <row r="72" spans="1:27" ht="13.5" customHeight="1" x14ac:dyDescent="0.2">
      <c r="A72" s="60"/>
      <c r="B72" s="60"/>
      <c r="C72" s="60"/>
      <c r="D72" s="60"/>
      <c r="E72" s="60"/>
      <c r="F72" s="60"/>
      <c r="G72" s="60"/>
      <c r="H72" s="60"/>
      <c r="I72" s="60"/>
      <c r="J72" s="60"/>
      <c r="K72" s="60"/>
      <c r="L72" s="60"/>
      <c r="M72" s="60"/>
      <c r="N72" s="60"/>
      <c r="O72" s="60"/>
      <c r="P72" s="60"/>
      <c r="Q72" s="57"/>
      <c r="R72" s="57"/>
      <c r="S72" s="57"/>
      <c r="T72" s="57"/>
      <c r="U72" s="57"/>
      <c r="V72" s="57"/>
      <c r="W72" s="57"/>
      <c r="X72" s="57"/>
      <c r="Y72" s="57"/>
      <c r="Z72" s="57"/>
      <c r="AA72" s="57"/>
    </row>
    <row r="73" spans="1:27" ht="13.5" customHeight="1" x14ac:dyDescent="0.2">
      <c r="A73" s="60"/>
      <c r="B73" s="60"/>
      <c r="C73" s="60"/>
      <c r="D73" s="60"/>
      <c r="E73" s="60"/>
      <c r="F73" s="60"/>
      <c r="G73" s="60"/>
      <c r="H73" s="60"/>
      <c r="I73" s="60"/>
      <c r="J73" s="60"/>
      <c r="K73" s="60"/>
      <c r="L73" s="60"/>
      <c r="M73" s="60"/>
      <c r="N73" s="60"/>
      <c r="O73" s="60"/>
      <c r="P73" s="60"/>
      <c r="Q73" s="57"/>
      <c r="R73" s="57"/>
      <c r="S73" s="57"/>
      <c r="T73" s="57"/>
      <c r="U73" s="57"/>
      <c r="V73" s="57"/>
      <c r="W73" s="57"/>
      <c r="X73" s="57"/>
      <c r="Y73" s="57"/>
      <c r="Z73" s="57"/>
      <c r="AA73" s="57"/>
    </row>
    <row r="74" spans="1:27" ht="13.5" customHeight="1" x14ac:dyDescent="0.2">
      <c r="A74" s="60"/>
      <c r="B74" s="60"/>
      <c r="C74" s="60"/>
      <c r="D74" s="60"/>
      <c r="E74" s="60"/>
      <c r="F74" s="60"/>
      <c r="G74" s="60"/>
      <c r="H74" s="60"/>
      <c r="I74" s="60"/>
      <c r="J74" s="60"/>
      <c r="K74" s="60"/>
      <c r="L74" s="60"/>
      <c r="M74" s="60"/>
      <c r="N74" s="60"/>
      <c r="O74" s="60"/>
      <c r="P74" s="60"/>
      <c r="Q74" s="57"/>
      <c r="R74" s="57"/>
      <c r="S74" s="57"/>
      <c r="T74" s="57"/>
      <c r="U74" s="57"/>
      <c r="V74" s="57"/>
      <c r="W74" s="57"/>
      <c r="X74" s="57"/>
      <c r="Y74" s="57"/>
      <c r="Z74" s="57"/>
      <c r="AA74" s="57"/>
    </row>
    <row r="75" spans="1:27" ht="13.5" customHeight="1" x14ac:dyDescent="0.2">
      <c r="A75" s="60"/>
      <c r="B75" s="60"/>
      <c r="C75" s="60"/>
      <c r="D75" s="60"/>
      <c r="E75" s="60"/>
      <c r="F75" s="60"/>
      <c r="G75" s="60"/>
      <c r="H75" s="60"/>
      <c r="I75" s="60"/>
      <c r="J75" s="60"/>
      <c r="K75" s="60"/>
      <c r="L75" s="60"/>
      <c r="M75" s="60"/>
      <c r="N75" s="60"/>
      <c r="O75" s="60"/>
      <c r="P75" s="60"/>
      <c r="Q75" s="57"/>
      <c r="R75" s="57"/>
      <c r="S75" s="57"/>
      <c r="T75" s="57"/>
      <c r="U75" s="57"/>
      <c r="V75" s="57"/>
      <c r="W75" s="57"/>
      <c r="X75" s="57"/>
      <c r="Y75" s="57"/>
      <c r="Z75" s="57"/>
      <c r="AA75" s="57"/>
    </row>
    <row r="76" spans="1:27" ht="13.5" customHeight="1" x14ac:dyDescent="0.2">
      <c r="A76" s="60"/>
      <c r="B76" s="60"/>
      <c r="C76" s="60"/>
      <c r="D76" s="60"/>
      <c r="E76" s="60"/>
      <c r="F76" s="60"/>
      <c r="G76" s="60"/>
      <c r="H76" s="60"/>
      <c r="I76" s="60"/>
      <c r="J76" s="60"/>
      <c r="K76" s="60"/>
      <c r="L76" s="60"/>
      <c r="M76" s="60"/>
      <c r="N76" s="60"/>
      <c r="O76" s="60"/>
      <c r="P76" s="60"/>
      <c r="Q76" s="57"/>
      <c r="R76" s="57"/>
      <c r="S76" s="57"/>
      <c r="T76" s="57"/>
      <c r="U76" s="57"/>
      <c r="V76" s="57"/>
      <c r="W76" s="57"/>
      <c r="X76" s="57"/>
      <c r="Y76" s="57"/>
      <c r="Z76" s="57"/>
      <c r="AA76" s="57"/>
    </row>
    <row r="77" spans="1:27" ht="13.5" customHeight="1" x14ac:dyDescent="0.2">
      <c r="A77" s="60"/>
      <c r="B77" s="60"/>
      <c r="C77" s="60"/>
      <c r="D77" s="60"/>
      <c r="E77" s="60"/>
      <c r="F77" s="60"/>
      <c r="G77" s="60"/>
      <c r="H77" s="60"/>
      <c r="I77" s="60"/>
      <c r="J77" s="60"/>
      <c r="K77" s="60"/>
      <c r="L77" s="60"/>
      <c r="M77" s="60"/>
      <c r="N77" s="60"/>
      <c r="O77" s="60"/>
      <c r="P77" s="60"/>
      <c r="Q77" s="57"/>
      <c r="R77" s="57"/>
      <c r="S77" s="57"/>
      <c r="T77" s="57"/>
      <c r="U77" s="57"/>
      <c r="V77" s="57"/>
      <c r="W77" s="57"/>
      <c r="X77" s="57"/>
      <c r="Y77" s="57"/>
      <c r="Z77" s="57"/>
      <c r="AA77" s="57"/>
    </row>
    <row r="78" spans="1:27" ht="13.5" customHeight="1" x14ac:dyDescent="0.2">
      <c r="A78" s="60"/>
      <c r="B78" s="60"/>
      <c r="C78" s="60"/>
      <c r="D78" s="60"/>
      <c r="E78" s="60"/>
      <c r="F78" s="60"/>
      <c r="G78" s="60"/>
      <c r="H78" s="60"/>
      <c r="I78" s="60"/>
      <c r="J78" s="60"/>
      <c r="K78" s="60"/>
      <c r="L78" s="60"/>
      <c r="M78" s="60"/>
      <c r="N78" s="60"/>
      <c r="O78" s="60"/>
      <c r="P78" s="60"/>
      <c r="Q78" s="57"/>
      <c r="R78" s="57"/>
      <c r="S78" s="57"/>
      <c r="T78" s="57"/>
      <c r="U78" s="57"/>
      <c r="V78" s="57"/>
      <c r="W78" s="57"/>
      <c r="X78" s="57"/>
      <c r="Y78" s="57"/>
      <c r="Z78" s="57"/>
      <c r="AA78" s="57"/>
    </row>
    <row r="79" spans="1:27" ht="13.5" customHeight="1" x14ac:dyDescent="0.2">
      <c r="A79" s="60"/>
      <c r="B79" s="60"/>
      <c r="C79" s="60"/>
      <c r="D79" s="60"/>
      <c r="E79" s="60"/>
      <c r="F79" s="60"/>
      <c r="G79" s="60"/>
      <c r="H79" s="60"/>
      <c r="I79" s="60"/>
      <c r="J79" s="60"/>
      <c r="K79" s="60"/>
      <c r="L79" s="60"/>
      <c r="M79" s="60"/>
      <c r="N79" s="60"/>
      <c r="O79" s="60"/>
      <c r="P79" s="60"/>
      <c r="Q79" s="57"/>
      <c r="R79" s="57"/>
      <c r="S79" s="57"/>
      <c r="T79" s="57"/>
      <c r="U79" s="57"/>
      <c r="V79" s="57"/>
      <c r="W79" s="57"/>
      <c r="X79" s="57"/>
      <c r="Y79" s="57"/>
      <c r="Z79" s="57"/>
      <c r="AA79" s="57"/>
    </row>
    <row r="80" spans="1:27" ht="13.5" customHeight="1" x14ac:dyDescent="0.2">
      <c r="A80" s="60"/>
      <c r="B80" s="60"/>
      <c r="C80" s="60"/>
      <c r="D80" s="60"/>
      <c r="E80" s="60"/>
      <c r="F80" s="60"/>
      <c r="G80" s="60"/>
      <c r="H80" s="60"/>
      <c r="I80" s="60"/>
      <c r="J80" s="60"/>
      <c r="K80" s="60"/>
      <c r="L80" s="60"/>
      <c r="M80" s="60"/>
      <c r="N80" s="60"/>
      <c r="O80" s="60"/>
      <c r="P80" s="60"/>
      <c r="Q80" s="57"/>
      <c r="R80" s="57"/>
      <c r="S80" s="57"/>
      <c r="T80" s="57"/>
      <c r="U80" s="57"/>
      <c r="V80" s="57"/>
      <c r="W80" s="57"/>
      <c r="X80" s="57"/>
      <c r="Y80" s="57"/>
      <c r="Z80" s="57"/>
      <c r="AA80" s="57"/>
    </row>
    <row r="81" spans="1:27" ht="13.5" customHeight="1" x14ac:dyDescent="0.2">
      <c r="A81" s="60"/>
      <c r="B81" s="60"/>
      <c r="C81" s="60"/>
      <c r="D81" s="60"/>
      <c r="E81" s="60"/>
      <c r="F81" s="60"/>
      <c r="G81" s="60"/>
      <c r="H81" s="60"/>
      <c r="I81" s="60"/>
      <c r="J81" s="60"/>
      <c r="K81" s="60"/>
      <c r="L81" s="60"/>
      <c r="M81" s="60"/>
      <c r="N81" s="60"/>
      <c r="O81" s="60"/>
      <c r="P81" s="60"/>
      <c r="Q81" s="57"/>
      <c r="R81" s="57"/>
      <c r="S81" s="57"/>
      <c r="T81" s="57"/>
      <c r="U81" s="57"/>
      <c r="V81" s="57"/>
      <c r="W81" s="57"/>
      <c r="X81" s="57"/>
      <c r="Y81" s="57"/>
      <c r="Z81" s="57"/>
      <c r="AA81" s="57"/>
    </row>
    <row r="82" spans="1:27" ht="13.5" customHeight="1" x14ac:dyDescent="0.2">
      <c r="A82" s="60"/>
      <c r="B82" s="60"/>
      <c r="C82" s="60"/>
      <c r="D82" s="60"/>
      <c r="E82" s="60"/>
      <c r="F82" s="60"/>
      <c r="G82" s="60"/>
      <c r="H82" s="60"/>
      <c r="I82" s="60"/>
      <c r="J82" s="60"/>
      <c r="K82" s="60"/>
      <c r="L82" s="60"/>
      <c r="M82" s="60"/>
      <c r="N82" s="60"/>
      <c r="O82" s="60"/>
      <c r="P82" s="60"/>
      <c r="Q82" s="57"/>
      <c r="R82" s="57"/>
      <c r="S82" s="57"/>
      <c r="T82" s="57"/>
      <c r="U82" s="57"/>
      <c r="V82" s="57"/>
      <c r="W82" s="57"/>
      <c r="X82" s="57"/>
      <c r="Y82" s="57"/>
      <c r="Z82" s="57"/>
      <c r="AA82" s="57"/>
    </row>
    <row r="83" spans="1:27" ht="13.5" customHeight="1" x14ac:dyDescent="0.2">
      <c r="A83" s="60"/>
      <c r="B83" s="60"/>
      <c r="C83" s="60"/>
      <c r="D83" s="60"/>
      <c r="E83" s="60"/>
      <c r="F83" s="60"/>
      <c r="G83" s="60"/>
      <c r="H83" s="60"/>
      <c r="I83" s="60"/>
      <c r="J83" s="60"/>
      <c r="K83" s="60"/>
      <c r="L83" s="60"/>
      <c r="M83" s="60"/>
      <c r="N83" s="60"/>
      <c r="O83" s="60"/>
      <c r="P83" s="60"/>
      <c r="Q83" s="57"/>
      <c r="R83" s="57"/>
      <c r="S83" s="57"/>
      <c r="T83" s="57"/>
      <c r="U83" s="57"/>
      <c r="V83" s="57"/>
      <c r="W83" s="57"/>
      <c r="X83" s="57"/>
      <c r="Y83" s="57"/>
      <c r="Z83" s="57"/>
      <c r="AA83" s="57"/>
    </row>
    <row r="84" spans="1:27" ht="13.5" customHeight="1" x14ac:dyDescent="0.2">
      <c r="A84" s="60"/>
      <c r="B84" s="60"/>
      <c r="C84" s="60"/>
      <c r="D84" s="60"/>
      <c r="E84" s="60"/>
      <c r="F84" s="60"/>
      <c r="G84" s="60"/>
      <c r="H84" s="60"/>
      <c r="I84" s="60"/>
      <c r="J84" s="60"/>
      <c r="K84" s="60"/>
      <c r="L84" s="60"/>
      <c r="M84" s="60"/>
      <c r="N84" s="60"/>
      <c r="O84" s="60"/>
      <c r="P84" s="60"/>
      <c r="Q84" s="57"/>
      <c r="R84" s="57"/>
      <c r="S84" s="57"/>
      <c r="T84" s="57"/>
      <c r="U84" s="57"/>
      <c r="V84" s="57"/>
      <c r="W84" s="57"/>
      <c r="X84" s="57"/>
      <c r="Y84" s="57"/>
      <c r="Z84" s="57"/>
      <c r="AA84" s="57"/>
    </row>
    <row r="85" spans="1:27" ht="13.5" customHeight="1" x14ac:dyDescent="0.2">
      <c r="A85" s="60"/>
      <c r="B85" s="60"/>
      <c r="C85" s="60"/>
      <c r="D85" s="60"/>
      <c r="E85" s="60"/>
      <c r="F85" s="60"/>
      <c r="G85" s="60"/>
      <c r="H85" s="60"/>
      <c r="I85" s="60"/>
      <c r="J85" s="60"/>
      <c r="K85" s="60"/>
      <c r="L85" s="60"/>
      <c r="M85" s="60"/>
      <c r="N85" s="60"/>
      <c r="O85" s="60"/>
      <c r="P85" s="60"/>
      <c r="Q85" s="57"/>
      <c r="R85" s="57"/>
      <c r="S85" s="57"/>
      <c r="T85" s="57"/>
      <c r="U85" s="57"/>
      <c r="V85" s="57"/>
      <c r="W85" s="57"/>
      <c r="X85" s="57"/>
      <c r="Y85" s="57"/>
      <c r="Z85" s="57"/>
      <c r="AA85" s="57"/>
    </row>
    <row r="86" spans="1:27" ht="13.5" customHeight="1" x14ac:dyDescent="0.2">
      <c r="A86" s="60"/>
      <c r="B86" s="60"/>
      <c r="C86" s="60"/>
      <c r="D86" s="60"/>
      <c r="E86" s="60"/>
      <c r="F86" s="60"/>
      <c r="G86" s="60"/>
      <c r="H86" s="60"/>
      <c r="I86" s="60"/>
      <c r="J86" s="60"/>
      <c r="K86" s="60"/>
      <c r="L86" s="60"/>
      <c r="M86" s="60"/>
      <c r="N86" s="60"/>
      <c r="O86" s="60"/>
      <c r="P86" s="60"/>
      <c r="Q86" s="57"/>
      <c r="R86" s="57"/>
      <c r="S86" s="57"/>
      <c r="T86" s="57"/>
      <c r="U86" s="57"/>
      <c r="V86" s="57"/>
      <c r="W86" s="57"/>
      <c r="X86" s="57"/>
      <c r="Y86" s="57"/>
      <c r="Z86" s="57"/>
      <c r="AA86" s="57"/>
    </row>
    <row r="87" spans="1:27" ht="13.5" customHeight="1" x14ac:dyDescent="0.2">
      <c r="A87" s="60"/>
      <c r="B87" s="60"/>
      <c r="C87" s="60"/>
      <c r="D87" s="60"/>
      <c r="E87" s="60"/>
      <c r="F87" s="60"/>
      <c r="G87" s="60"/>
      <c r="H87" s="60"/>
      <c r="I87" s="60"/>
      <c r="J87" s="60"/>
      <c r="K87" s="60"/>
      <c r="L87" s="60"/>
      <c r="M87" s="60"/>
      <c r="N87" s="60"/>
      <c r="O87" s="60"/>
      <c r="P87" s="60"/>
      <c r="Q87" s="57"/>
      <c r="R87" s="57"/>
      <c r="S87" s="57"/>
      <c r="T87" s="57"/>
      <c r="U87" s="57"/>
      <c r="V87" s="57"/>
      <c r="W87" s="57"/>
      <c r="X87" s="57"/>
      <c r="Y87" s="57"/>
      <c r="Z87" s="57"/>
      <c r="AA87" s="57"/>
    </row>
    <row r="88" spans="1:27" ht="13.5" customHeight="1" x14ac:dyDescent="0.2">
      <c r="A88" s="60"/>
      <c r="B88" s="60"/>
      <c r="C88" s="60"/>
      <c r="D88" s="60"/>
      <c r="E88" s="60"/>
      <c r="F88" s="60"/>
      <c r="G88" s="60"/>
      <c r="H88" s="60"/>
      <c r="I88" s="60"/>
      <c r="J88" s="60"/>
      <c r="K88" s="60"/>
      <c r="L88" s="60"/>
      <c r="M88" s="60"/>
      <c r="N88" s="60"/>
      <c r="O88" s="60"/>
      <c r="P88" s="60"/>
      <c r="Q88" s="57"/>
      <c r="R88" s="57"/>
      <c r="S88" s="57"/>
      <c r="T88" s="57"/>
      <c r="U88" s="57"/>
      <c r="V88" s="57"/>
      <c r="W88" s="57"/>
      <c r="X88" s="57"/>
      <c r="Y88" s="57"/>
      <c r="Z88" s="57"/>
      <c r="AA88" s="57"/>
    </row>
    <row r="89" spans="1:27" ht="13.5" customHeight="1" x14ac:dyDescent="0.2">
      <c r="A89" s="60"/>
      <c r="B89" s="60"/>
      <c r="C89" s="60"/>
      <c r="D89" s="60"/>
      <c r="E89" s="60"/>
      <c r="F89" s="60"/>
      <c r="G89" s="60"/>
      <c r="H89" s="60"/>
      <c r="I89" s="60"/>
      <c r="J89" s="60"/>
      <c r="K89" s="60"/>
      <c r="L89" s="60"/>
      <c r="M89" s="60"/>
      <c r="N89" s="60"/>
      <c r="O89" s="60"/>
      <c r="P89" s="60"/>
      <c r="Q89" s="57"/>
      <c r="R89" s="57"/>
      <c r="S89" s="57"/>
      <c r="T89" s="57"/>
      <c r="U89" s="57"/>
      <c r="V89" s="57"/>
      <c r="W89" s="57"/>
      <c r="X89" s="57"/>
      <c r="Y89" s="57"/>
      <c r="Z89" s="57"/>
      <c r="AA89" s="57"/>
    </row>
    <row r="90" spans="1:27" ht="13.5" customHeight="1" x14ac:dyDescent="0.2">
      <c r="A90" s="60"/>
      <c r="B90" s="60"/>
      <c r="C90" s="60"/>
      <c r="D90" s="60"/>
      <c r="E90" s="60"/>
      <c r="F90" s="60"/>
      <c r="G90" s="60"/>
      <c r="H90" s="60"/>
      <c r="I90" s="60"/>
      <c r="J90" s="60"/>
      <c r="K90" s="60"/>
      <c r="L90" s="60"/>
      <c r="M90" s="60"/>
      <c r="N90" s="60"/>
      <c r="O90" s="60"/>
      <c r="P90" s="60"/>
      <c r="Q90" s="57"/>
      <c r="R90" s="57"/>
      <c r="S90" s="57"/>
      <c r="T90" s="57"/>
      <c r="U90" s="57"/>
      <c r="V90" s="57"/>
      <c r="W90" s="57"/>
      <c r="X90" s="57"/>
      <c r="Y90" s="57"/>
      <c r="Z90" s="57"/>
      <c r="AA90" s="57"/>
    </row>
    <row r="91" spans="1:27" ht="13.5" customHeight="1" x14ac:dyDescent="0.2">
      <c r="A91" s="54"/>
      <c r="B91" s="54"/>
      <c r="C91" s="54"/>
      <c r="D91" s="54"/>
      <c r="E91" s="54"/>
      <c r="F91" s="54"/>
      <c r="G91" s="54"/>
      <c r="H91" s="54"/>
      <c r="I91" s="54"/>
      <c r="J91" s="54"/>
      <c r="K91" s="54"/>
      <c r="L91" s="54"/>
      <c r="M91" s="54"/>
      <c r="N91" s="54"/>
      <c r="O91" s="54"/>
      <c r="P91" s="54"/>
    </row>
    <row r="92" spans="1:27" ht="13.5" customHeight="1" x14ac:dyDescent="0.2">
      <c r="A92" s="54"/>
      <c r="B92" s="54"/>
      <c r="C92" s="54"/>
      <c r="D92" s="54"/>
      <c r="E92" s="54"/>
      <c r="F92" s="54"/>
      <c r="G92" s="54"/>
      <c r="H92" s="54"/>
      <c r="I92" s="54"/>
      <c r="J92" s="54"/>
      <c r="K92" s="54"/>
      <c r="L92" s="54"/>
      <c r="M92" s="54"/>
      <c r="N92" s="54"/>
      <c r="O92" s="54"/>
      <c r="P92" s="54"/>
    </row>
    <row r="93" spans="1:27" ht="13.5" customHeight="1" x14ac:dyDescent="0.2">
      <c r="A93" s="54"/>
      <c r="B93" s="54"/>
      <c r="C93" s="54"/>
      <c r="D93" s="54"/>
      <c r="E93" s="54"/>
      <c r="F93" s="54"/>
      <c r="G93" s="54"/>
      <c r="H93" s="54"/>
      <c r="I93" s="54"/>
      <c r="J93" s="54"/>
      <c r="K93" s="54"/>
      <c r="L93" s="54"/>
      <c r="M93" s="54"/>
      <c r="N93" s="54"/>
      <c r="O93" s="54"/>
      <c r="P93" s="54"/>
    </row>
    <row r="94" spans="1:27" ht="13.5" customHeight="1" x14ac:dyDescent="0.2">
      <c r="A94" s="54"/>
      <c r="B94" s="54"/>
      <c r="C94" s="54"/>
      <c r="D94" s="54"/>
      <c r="E94" s="54"/>
      <c r="F94" s="54"/>
      <c r="G94" s="54"/>
      <c r="H94" s="54"/>
      <c r="I94" s="54"/>
      <c r="J94" s="54"/>
      <c r="K94" s="54"/>
      <c r="L94" s="54"/>
      <c r="M94" s="54"/>
      <c r="N94" s="54"/>
      <c r="O94" s="54"/>
      <c r="P94" s="54"/>
    </row>
    <row r="95" spans="1:27" ht="13.5" customHeight="1" x14ac:dyDescent="0.2">
      <c r="A95" s="54"/>
      <c r="B95" s="54"/>
      <c r="C95" s="54"/>
      <c r="D95" s="54"/>
      <c r="E95" s="54"/>
      <c r="F95" s="54"/>
      <c r="G95" s="54"/>
      <c r="H95" s="54"/>
      <c r="I95" s="54"/>
      <c r="J95" s="54"/>
      <c r="K95" s="54"/>
      <c r="L95" s="54"/>
      <c r="M95" s="54"/>
      <c r="N95" s="54"/>
      <c r="O95" s="54"/>
      <c r="P95" s="54"/>
    </row>
    <row r="96" spans="1:27" ht="13.5" customHeight="1" x14ac:dyDescent="0.2">
      <c r="A96" s="54"/>
      <c r="B96" s="54"/>
      <c r="C96" s="54"/>
      <c r="D96" s="54"/>
      <c r="E96" s="54"/>
      <c r="F96" s="54"/>
      <c r="G96" s="54"/>
      <c r="H96" s="54"/>
      <c r="I96" s="54"/>
      <c r="J96" s="54"/>
      <c r="K96" s="54"/>
      <c r="L96" s="54"/>
      <c r="M96" s="54"/>
      <c r="N96" s="54"/>
      <c r="O96" s="54"/>
      <c r="P96" s="54"/>
    </row>
    <row r="97" spans="1:16" ht="13.5" customHeight="1" x14ac:dyDescent="0.2">
      <c r="A97" s="54"/>
      <c r="B97" s="54"/>
      <c r="C97" s="54"/>
      <c r="D97" s="54"/>
      <c r="E97" s="54"/>
      <c r="F97" s="54"/>
      <c r="G97" s="54"/>
      <c r="H97" s="54"/>
      <c r="I97" s="54"/>
      <c r="J97" s="54"/>
      <c r="K97" s="54"/>
      <c r="L97" s="54"/>
      <c r="M97" s="54"/>
      <c r="N97" s="54"/>
      <c r="O97" s="54"/>
      <c r="P97" s="54"/>
    </row>
    <row r="98" spans="1:16" ht="13.5" customHeight="1" x14ac:dyDescent="0.2"/>
    <row r="99" spans="1:16" ht="13.5" customHeight="1" x14ac:dyDescent="0.2"/>
    <row r="100" spans="1:16" ht="13.5" customHeight="1" x14ac:dyDescent="0.2"/>
    <row r="101" spans="1:16" ht="13.5" customHeight="1" x14ac:dyDescent="0.2"/>
  </sheetData>
  <mergeCells count="74">
    <mergeCell ref="B16:O17"/>
    <mergeCell ref="B19:C19"/>
    <mergeCell ref="B20:C23"/>
    <mergeCell ref="D20:D23"/>
    <mergeCell ref="E20:E23"/>
    <mergeCell ref="J20:J23"/>
    <mergeCell ref="K20:K23"/>
    <mergeCell ref="B40:C43"/>
    <mergeCell ref="D40:D43"/>
    <mergeCell ref="E40:E43"/>
    <mergeCell ref="J40:J43"/>
    <mergeCell ref="K40:K43"/>
    <mergeCell ref="L40:L43"/>
    <mergeCell ref="M40:M43"/>
    <mergeCell ref="N40:N43"/>
    <mergeCell ref="O32:O35"/>
    <mergeCell ref="Q32:Q35"/>
    <mergeCell ref="L36:L39"/>
    <mergeCell ref="M36:M39"/>
    <mergeCell ref="N36:N39"/>
    <mergeCell ref="L32:L35"/>
    <mergeCell ref="M32:M35"/>
    <mergeCell ref="N32:N35"/>
    <mergeCell ref="O40:O43"/>
    <mergeCell ref="Q40:Q43"/>
    <mergeCell ref="O36:O39"/>
    <mergeCell ref="Q36:Q39"/>
    <mergeCell ref="B36:C39"/>
    <mergeCell ref="D36:D39"/>
    <mergeCell ref="E36:E39"/>
    <mergeCell ref="J36:J39"/>
    <mergeCell ref="K36:K39"/>
    <mergeCell ref="B32:C35"/>
    <mergeCell ref="D32:D35"/>
    <mergeCell ref="E32:E35"/>
    <mergeCell ref="J32:J35"/>
    <mergeCell ref="K32:K35"/>
    <mergeCell ref="B28:C31"/>
    <mergeCell ref="D28:D31"/>
    <mergeCell ref="E28:E31"/>
    <mergeCell ref="J28:J31"/>
    <mergeCell ref="K28:K31"/>
    <mergeCell ref="L28:L31"/>
    <mergeCell ref="M28:M31"/>
    <mergeCell ref="N28:N31"/>
    <mergeCell ref="O20:O23"/>
    <mergeCell ref="Q20:Q23"/>
    <mergeCell ref="L24:L27"/>
    <mergeCell ref="M24:M27"/>
    <mergeCell ref="N24:N27"/>
    <mergeCell ref="L20:L23"/>
    <mergeCell ref="M20:M23"/>
    <mergeCell ref="N20:N23"/>
    <mergeCell ref="O28:O31"/>
    <mergeCell ref="Q28:Q31"/>
    <mergeCell ref="O24:O27"/>
    <mergeCell ref="Q24:Q27"/>
    <mergeCell ref="B24:C27"/>
    <mergeCell ref="D24:D27"/>
    <mergeCell ref="E24:E27"/>
    <mergeCell ref="J24:J27"/>
    <mergeCell ref="K24:K27"/>
    <mergeCell ref="C5:I5"/>
    <mergeCell ref="B1:O1"/>
    <mergeCell ref="C3:I3"/>
    <mergeCell ref="K5:O5"/>
    <mergeCell ref="R2:R14"/>
    <mergeCell ref="K3:O3"/>
    <mergeCell ref="C13:D13"/>
    <mergeCell ref="G13:I13"/>
    <mergeCell ref="L13:N13"/>
    <mergeCell ref="C14:D14"/>
    <mergeCell ref="L14:N14"/>
    <mergeCell ref="G14:K14"/>
  </mergeCells>
  <dataValidations count="2">
    <dataValidation allowBlank="1" showInputMessage="1" showErrorMessage="1" sqref="Q1" xr:uid="{C16C62BA-8938-4E0C-8849-870A351DA4D5}"/>
    <dataValidation type="list" allowBlank="1" showInputMessage="1" showErrorMessage="1" sqref="K3" xr:uid="{D12EA203-FBFA-4043-8A57-383BDC07103A}">
      <formula1>"'   ,30%,60%,98%,100%,FINAL Design"</formula1>
    </dataValidation>
  </dataValidations>
  <pageMargins left="0.7" right="0.7" top="0.75" bottom="0.75" header="0.3" footer="0.3"/>
  <pageSetup scale="40"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7537-E7B9-46E1-8CFC-76C8A0F51722}">
  <sheetPr>
    <tabColor rgb="FFE015EB"/>
    <pageSetUpPr fitToPage="1"/>
  </sheetPr>
  <dimension ref="A1:O143"/>
  <sheetViews>
    <sheetView zoomScaleNormal="100" zoomScaleSheetLayoutView="80" workbookViewId="0"/>
  </sheetViews>
  <sheetFormatPr defaultRowHeight="12.75" x14ac:dyDescent="0.2"/>
  <cols>
    <col min="1" max="1" width="8.140625" style="3" customWidth="1"/>
    <col min="2" max="2" width="30" style="3" customWidth="1"/>
    <col min="3" max="3" width="10.5703125" style="3" customWidth="1"/>
    <col min="4" max="4" width="8.85546875" style="3" customWidth="1"/>
    <col min="5" max="5" width="16.5703125" style="3" customWidth="1"/>
    <col min="6" max="6" width="8.42578125" style="3" customWidth="1"/>
    <col min="7" max="7" width="7.5703125" style="3" customWidth="1"/>
    <col min="8" max="8" width="8.140625" style="3" customWidth="1"/>
    <col min="9" max="9" width="6.85546875" style="3" customWidth="1"/>
    <col min="10" max="10" width="9.7109375" style="3" customWidth="1"/>
    <col min="11" max="11" width="12.140625" style="3" customWidth="1"/>
    <col min="12" max="12" width="59.85546875" style="3" customWidth="1"/>
    <col min="13" max="13" width="5.7109375" style="3" customWidth="1"/>
    <col min="14" max="14" width="17.85546875" style="3" customWidth="1"/>
    <col min="15" max="16384" width="9.140625" style="3"/>
  </cols>
  <sheetData>
    <row r="1" spans="1:15" ht="18" x14ac:dyDescent="0.25">
      <c r="A1" s="1" t="s">
        <v>0</v>
      </c>
      <c r="J1" s="4" t="s">
        <v>1</v>
      </c>
      <c r="K1" s="4" t="s">
        <v>2</v>
      </c>
      <c r="L1" s="10"/>
    </row>
    <row r="2" spans="1:15" ht="18" customHeight="1" x14ac:dyDescent="0.25">
      <c r="A2" s="1" t="s">
        <v>3</v>
      </c>
      <c r="J2" s="11" t="s">
        <v>4</v>
      </c>
      <c r="K2" s="149" t="s">
        <v>5</v>
      </c>
      <c r="L2" s="149"/>
    </row>
    <row r="3" spans="1:15" ht="18" x14ac:dyDescent="0.25">
      <c r="A3" s="1" t="s">
        <v>6</v>
      </c>
      <c r="J3" s="12" t="s">
        <v>7</v>
      </c>
      <c r="K3" s="149"/>
      <c r="L3" s="149"/>
      <c r="N3" s="53" t="s">
        <v>8</v>
      </c>
      <c r="O3" s="54"/>
    </row>
    <row r="4" spans="1:15" ht="15" customHeight="1" x14ac:dyDescent="0.25">
      <c r="A4" s="1"/>
      <c r="K4" s="149"/>
      <c r="L4" s="149"/>
      <c r="N4" s="9" t="s">
        <v>9</v>
      </c>
      <c r="O4" s="9" t="s">
        <v>10</v>
      </c>
    </row>
    <row r="5" spans="1:15" ht="15" customHeight="1" x14ac:dyDescent="0.2">
      <c r="A5" s="146" t="s">
        <v>11</v>
      </c>
      <c r="B5" s="146"/>
      <c r="C5" s="218"/>
      <c r="D5" s="218"/>
      <c r="E5" s="218"/>
      <c r="F5" s="218"/>
      <c r="G5" s="218"/>
      <c r="H5" s="218"/>
      <c r="I5" s="218"/>
      <c r="K5" s="149"/>
      <c r="L5" s="149"/>
      <c r="N5" s="55" t="s">
        <v>12</v>
      </c>
      <c r="O5" s="55">
        <v>0.41</v>
      </c>
    </row>
    <row r="6" spans="1:15" ht="15" customHeight="1" x14ac:dyDescent="0.2">
      <c r="A6" s="88" t="s">
        <v>13</v>
      </c>
      <c r="B6" s="88"/>
      <c r="C6" s="87"/>
      <c r="D6" s="46"/>
      <c r="E6" s="88" t="s">
        <v>14</v>
      </c>
      <c r="F6" s="107" t="s">
        <v>111</v>
      </c>
      <c r="G6" s="35"/>
      <c r="H6" s="35"/>
      <c r="I6" s="88"/>
      <c r="K6" s="149"/>
      <c r="L6" s="149"/>
      <c r="N6" s="55" t="s">
        <v>16</v>
      </c>
      <c r="O6" s="55">
        <v>0.38</v>
      </c>
    </row>
    <row r="7" spans="1:15" ht="15" customHeight="1" x14ac:dyDescent="0.2">
      <c r="A7" s="151" t="s">
        <v>17</v>
      </c>
      <c r="B7" s="151"/>
      <c r="C7" s="81"/>
      <c r="D7" s="89" t="s">
        <v>18</v>
      </c>
      <c r="E7" s="89" t="s">
        <v>19</v>
      </c>
      <c r="F7" s="105" t="str">
        <f>IF(ISNUMBER('Final Constructed Runoff Volume'!D40),'Final Constructed Runoff Volume'!D40, "")</f>
        <v/>
      </c>
      <c r="G7" s="89" t="s">
        <v>18</v>
      </c>
      <c r="H7" s="89"/>
      <c r="I7" s="89"/>
      <c r="K7" s="149"/>
      <c r="L7" s="149"/>
      <c r="N7" s="55" t="s">
        <v>20</v>
      </c>
      <c r="O7" s="55">
        <v>0.28000000000000003</v>
      </c>
    </row>
    <row r="8" spans="1:15" ht="15" customHeight="1" x14ac:dyDescent="0.2">
      <c r="A8" s="151" t="s">
        <v>21</v>
      </c>
      <c r="B8" s="151"/>
      <c r="C8" s="78" t="str">
        <f>IF(AND(ISNUMBER(C7),ISNUMBER(F7)), C7/F7, "")</f>
        <v/>
      </c>
      <c r="D8" s="89" t="s">
        <v>22</v>
      </c>
      <c r="E8" s="89"/>
      <c r="F8" s="89"/>
      <c r="G8" s="89"/>
      <c r="H8" s="89"/>
      <c r="I8" s="89"/>
      <c r="K8" s="149"/>
      <c r="L8" s="149"/>
      <c r="N8" s="55" t="s">
        <v>23</v>
      </c>
      <c r="O8" s="55">
        <v>0.28000000000000003</v>
      </c>
    </row>
    <row r="9" spans="1:15" ht="15" customHeight="1" x14ac:dyDescent="0.2">
      <c r="A9" s="146" t="s">
        <v>24</v>
      </c>
      <c r="B9" s="146"/>
      <c r="C9" s="34">
        <f>SUMIF(J27:J505,"Subtotal Constructed Volume (gallons)",K27:K505)</f>
        <v>0</v>
      </c>
      <c r="D9" s="35" t="s">
        <v>25</v>
      </c>
      <c r="E9" s="36" t="s">
        <v>26</v>
      </c>
      <c r="F9" s="37"/>
      <c r="G9" s="37"/>
      <c r="H9" s="37"/>
      <c r="I9" s="38"/>
      <c r="K9" s="149"/>
      <c r="L9" s="149"/>
      <c r="N9" s="55" t="s">
        <v>27</v>
      </c>
      <c r="O9" s="55">
        <v>0.25</v>
      </c>
    </row>
    <row r="10" spans="1:15" ht="15" customHeight="1" x14ac:dyDescent="0.2">
      <c r="A10" s="146" t="s">
        <v>28</v>
      </c>
      <c r="B10" s="146"/>
      <c r="C10" s="34">
        <f>SUMIF(J27:J505,"Infiltration Volume (gallons)",K27:K505)</f>
        <v>0</v>
      </c>
      <c r="D10" s="35" t="s">
        <v>25</v>
      </c>
      <c r="E10" s="152" t="str">
        <f>IF(ISNUMBER('Final Constructed Runoff Volume'!N40),
     IF(C11=0,"To be determined",
     IF(C11&lt;'Final Constructed Runoff Volume'!N40,"WARNING! DRC must meet the minimum required runoff volume",
     IF(C11&gt;'Final Constructed Runoff Volume'!O40,"DRC maximum runoff volume has been reached; MWRD contribution will be capped","DRC is between the minimum and maximum runoff volume"))),"Please fill in Final Constructed Runoff Volume tab")</f>
        <v>Please fill in Final Constructed Runoff Volume tab</v>
      </c>
      <c r="F10" s="153"/>
      <c r="G10" s="153"/>
      <c r="H10" s="153"/>
      <c r="I10" s="154"/>
      <c r="K10" s="149"/>
      <c r="L10" s="149"/>
    </row>
    <row r="11" spans="1:15" ht="15" customHeight="1" x14ac:dyDescent="0.2">
      <c r="A11" s="158" t="s">
        <v>112</v>
      </c>
      <c r="B11" s="158"/>
      <c r="C11" s="39">
        <f>SUM(C9:C10)</f>
        <v>0</v>
      </c>
      <c r="D11" s="40" t="s">
        <v>25</v>
      </c>
      <c r="E11" s="155"/>
      <c r="F11" s="156"/>
      <c r="G11" s="156"/>
      <c r="H11" s="156"/>
      <c r="I11" s="157"/>
      <c r="K11" s="149"/>
      <c r="L11" s="149"/>
    </row>
    <row r="12" spans="1:15" ht="15" customHeight="1" x14ac:dyDescent="0.2">
      <c r="A12" s="158" t="s">
        <v>113</v>
      </c>
      <c r="B12" s="158"/>
      <c r="C12" s="39">
        <f>IF(C11&gt;'Final Constructed Runoff Volume'!O40,'Final Constructed Runoff Volume'!O40,C11)</f>
        <v>0</v>
      </c>
      <c r="D12" s="40" t="s">
        <v>25</v>
      </c>
      <c r="E12" s="89"/>
      <c r="F12" s="89"/>
      <c r="G12" s="89"/>
      <c r="H12" s="89"/>
      <c r="I12" s="89"/>
      <c r="J12" s="7"/>
      <c r="K12" s="149"/>
      <c r="L12" s="149"/>
      <c r="N12" s="13"/>
      <c r="O12" s="13"/>
    </row>
    <row r="13" spans="1:15" ht="15" customHeight="1" x14ac:dyDescent="0.2">
      <c r="A13" s="146" t="s">
        <v>31</v>
      </c>
      <c r="B13" s="146"/>
      <c r="C13" s="47">
        <f>C12-C9</f>
        <v>0</v>
      </c>
      <c r="D13" s="48" t="s">
        <v>25</v>
      </c>
      <c r="E13" s="89"/>
      <c r="F13" s="89"/>
      <c r="G13" s="89"/>
      <c r="H13" s="89"/>
      <c r="I13" s="89"/>
      <c r="K13" s="149"/>
      <c r="L13" s="149"/>
      <c r="N13" s="13"/>
      <c r="O13" s="13"/>
    </row>
    <row r="14" spans="1:15" ht="15" customHeight="1" x14ac:dyDescent="0.2">
      <c r="A14" s="160" t="s">
        <v>114</v>
      </c>
      <c r="B14" s="160"/>
      <c r="C14" s="219" t="s">
        <v>115</v>
      </c>
      <c r="D14" s="219"/>
      <c r="E14" s="219" t="s">
        <v>64</v>
      </c>
      <c r="F14" s="219"/>
      <c r="G14" s="89"/>
      <c r="H14" s="89"/>
      <c r="I14" s="89"/>
      <c r="J14" s="51"/>
      <c r="K14" s="149"/>
      <c r="L14" s="149"/>
      <c r="N14" s="13"/>
      <c r="O14" s="13"/>
    </row>
    <row r="15" spans="1:15" ht="15" customHeight="1" x14ac:dyDescent="0.2">
      <c r="A15" s="160"/>
      <c r="B15" s="160"/>
      <c r="C15" s="49">
        <f>IF(C9&lt;(0.9*'Final Design DRC'!C9),C9-(0.9*'Final Design DRC'!C9),IF(C9&gt;(1.1*'Final Design DRC'!C9),C9-(1.1*'Final Design DRC'!C9),0))</f>
        <v>0</v>
      </c>
      <c r="D15" s="35" t="s">
        <v>25</v>
      </c>
      <c r="E15" s="49">
        <f>IF(C13&lt;(0.9*'Final Design DRC'!C13),C13-(0.9*'Final Design DRC'!C13),IF(C13&gt;(1.1*'Final Design DRC'!C13),C13-(1.1*'Final Design DRC'!C13),0))</f>
        <v>0</v>
      </c>
      <c r="F15" s="35" t="s">
        <v>25</v>
      </c>
      <c r="G15" s="89"/>
      <c r="H15" s="50"/>
      <c r="I15" s="50"/>
      <c r="K15" s="80"/>
      <c r="L15" s="80"/>
      <c r="N15" s="13"/>
      <c r="O15" s="13"/>
    </row>
    <row r="16" spans="1:15" ht="15" customHeight="1" x14ac:dyDescent="0.2">
      <c r="A16" s="146" t="s">
        <v>35</v>
      </c>
      <c r="B16" s="146"/>
      <c r="C16" s="221">
        <f>'Final Design DRC'!C15+'Final Design DRC'!C14*C15+E15*'Final Design DRC'!F14</f>
        <v>0</v>
      </c>
      <c r="D16" s="221"/>
      <c r="E16" s="89"/>
      <c r="F16" s="89"/>
      <c r="G16" s="89"/>
      <c r="H16" s="89"/>
      <c r="I16" s="89"/>
      <c r="K16" s="80"/>
      <c r="L16" s="80"/>
    </row>
    <row r="17" spans="1:14" ht="15" customHeight="1" x14ac:dyDescent="0.2">
      <c r="A17" s="146" t="s">
        <v>76</v>
      </c>
      <c r="B17" s="146"/>
      <c r="C17" s="148">
        <v>0</v>
      </c>
      <c r="D17" s="148"/>
      <c r="E17" s="89"/>
      <c r="F17" s="89"/>
      <c r="G17" s="89"/>
      <c r="H17" s="89"/>
      <c r="I17" s="89"/>
      <c r="K17" s="80"/>
      <c r="L17" s="80"/>
    </row>
    <row r="18" spans="1:14" ht="15" customHeight="1" x14ac:dyDescent="0.2">
      <c r="A18" s="160" t="s">
        <v>77</v>
      </c>
      <c r="B18" s="160"/>
      <c r="C18" s="148">
        <v>0</v>
      </c>
      <c r="D18" s="148"/>
      <c r="E18" s="89"/>
      <c r="F18" s="89"/>
      <c r="G18" s="89"/>
      <c r="H18" s="89"/>
      <c r="I18" s="89"/>
      <c r="K18" s="80"/>
      <c r="L18" s="80"/>
    </row>
    <row r="19" spans="1:14" ht="15" customHeight="1" x14ac:dyDescent="0.2">
      <c r="A19" s="160" t="s">
        <v>38</v>
      </c>
      <c r="B19" s="160"/>
      <c r="C19" s="45"/>
      <c r="D19" s="89" t="s">
        <v>22</v>
      </c>
      <c r="E19" s="146" t="s">
        <v>39</v>
      </c>
      <c r="F19" s="146"/>
      <c r="G19" s="164" t="s">
        <v>40</v>
      </c>
      <c r="H19" s="164"/>
      <c r="I19" s="89" t="s">
        <v>22</v>
      </c>
      <c r="K19" s="52"/>
      <c r="L19" s="52"/>
    </row>
    <row r="20" spans="1:14" ht="30" customHeight="1" x14ac:dyDescent="0.2">
      <c r="A20" s="165" t="s">
        <v>116</v>
      </c>
      <c r="B20" s="165"/>
      <c r="C20" s="166">
        <f>MIN(C16,C18*C19,G19)</f>
        <v>0</v>
      </c>
      <c r="D20" s="167"/>
      <c r="E20" s="89"/>
      <c r="F20" s="89"/>
      <c r="G20" s="89"/>
      <c r="H20" s="89"/>
      <c r="I20" s="89"/>
      <c r="K20" s="52"/>
      <c r="L20" s="52"/>
    </row>
    <row r="21" spans="1:14" ht="30" customHeight="1" x14ac:dyDescent="0.2">
      <c r="A21" s="160" t="s">
        <v>82</v>
      </c>
      <c r="B21" s="160"/>
      <c r="C21" s="150"/>
      <c r="D21" s="150"/>
      <c r="E21" s="150"/>
      <c r="F21" s="160" t="s">
        <v>43</v>
      </c>
      <c r="G21" s="160"/>
      <c r="H21" s="161"/>
      <c r="I21" s="161"/>
      <c r="K21" s="52"/>
      <c r="L21" s="52"/>
    </row>
    <row r="22" spans="1:14" x14ac:dyDescent="0.2">
      <c r="K22" s="52"/>
      <c r="L22" s="52"/>
    </row>
    <row r="23" spans="1:14" x14ac:dyDescent="0.2">
      <c r="C23" s="220"/>
      <c r="D23" s="220"/>
      <c r="K23" s="8"/>
      <c r="L23" s="8"/>
    </row>
    <row r="24" spans="1:14" ht="15" x14ac:dyDescent="0.2">
      <c r="A24" s="124" t="s">
        <v>44</v>
      </c>
      <c r="B24" s="54"/>
      <c r="C24" s="54"/>
      <c r="D24" s="54"/>
      <c r="E24" s="54"/>
      <c r="F24" s="54"/>
      <c r="G24" s="54"/>
      <c r="H24" s="54"/>
      <c r="I24" s="54"/>
      <c r="J24" s="54"/>
      <c r="K24" s="54"/>
      <c r="L24" s="54"/>
      <c r="N24" s="14" t="s">
        <v>45</v>
      </c>
    </row>
    <row r="25" spans="1:14" x14ac:dyDescent="0.2">
      <c r="A25" s="162" t="s">
        <v>46</v>
      </c>
      <c r="B25" s="162"/>
      <c r="C25" s="162"/>
      <c r="D25" s="162"/>
      <c r="E25" s="162"/>
      <c r="F25" s="162"/>
      <c r="G25" s="162"/>
      <c r="H25" s="162"/>
      <c r="I25" s="162"/>
      <c r="J25" s="162"/>
      <c r="K25" s="162"/>
      <c r="L25" s="162"/>
    </row>
    <row r="26" spans="1:14" s="17" customFormat="1" ht="25.5" x14ac:dyDescent="0.2">
      <c r="A26" s="125" t="s">
        <v>47</v>
      </c>
      <c r="B26" s="163" t="s">
        <v>48</v>
      </c>
      <c r="C26" s="163"/>
      <c r="D26" s="126" t="s">
        <v>10</v>
      </c>
      <c r="E26" s="126" t="s">
        <v>49</v>
      </c>
      <c r="F26" s="126" t="s">
        <v>50</v>
      </c>
      <c r="G26" s="126" t="s">
        <v>51</v>
      </c>
      <c r="H26" s="126" t="s">
        <v>52</v>
      </c>
      <c r="I26" s="126" t="s">
        <v>53</v>
      </c>
      <c r="J26" s="126" t="s">
        <v>54</v>
      </c>
      <c r="K26" s="126" t="s">
        <v>55</v>
      </c>
      <c r="L26" s="126" t="s">
        <v>56</v>
      </c>
    </row>
    <row r="27" spans="1:14" ht="12.75" customHeight="1" x14ac:dyDescent="0.2">
      <c r="A27" s="127">
        <v>1</v>
      </c>
      <c r="B27" s="170"/>
      <c r="C27" s="170"/>
      <c r="D27" s="28"/>
      <c r="E27" s="128" t="s">
        <v>57</v>
      </c>
      <c r="F27" s="129" cm="1">
        <f t="array" ref="F27">_xlfn.IFS(E27="above invert",0.5,E27="below invert",1,E27="ponding",1,E27=" ",0)</f>
        <v>0</v>
      </c>
      <c r="G27" s="130"/>
      <c r="H27" s="28"/>
      <c r="I27" s="28"/>
      <c r="J27" s="131" t="str">
        <f>IF(AND(ISNUMBER(H27),ISNUMBER(I27)), H27*I27, "")</f>
        <v/>
      </c>
      <c r="K27" s="132" t="str">
        <f>IF(AND(ISNUMBER(D27),ISNUMBER(F27),ISNUMBER(G27),ISNUMBER(J27)), D27*G27*J27*F27, "")</f>
        <v/>
      </c>
      <c r="L27" s="171"/>
    </row>
    <row r="28" spans="1:14" x14ac:dyDescent="0.2">
      <c r="A28" s="127">
        <v>2</v>
      </c>
      <c r="B28" s="170"/>
      <c r="C28" s="170"/>
      <c r="D28" s="28"/>
      <c r="E28" s="128" t="s">
        <v>57</v>
      </c>
      <c r="F28" s="129" cm="1">
        <f t="array" ref="F28">_xlfn.IFS(E28="above invert",0.5,E28="below invert",1,E28="ponding",1,E28=" ",0)</f>
        <v>0</v>
      </c>
      <c r="G28" s="130"/>
      <c r="H28" s="28"/>
      <c r="I28" s="28"/>
      <c r="J28" s="131" t="str">
        <f t="shared" ref="J28:J31" si="0">IF(AND(ISNUMBER(H28),ISNUMBER(I28)), H28*I28, "")</f>
        <v/>
      </c>
      <c r="K28" s="132" t="str">
        <f t="shared" ref="K28:K31" si="1">IF(AND(ISNUMBER(D28),ISNUMBER(F28),ISNUMBER(G28),ISNUMBER(J28)), D28*G28*J28*F28, "")</f>
        <v/>
      </c>
      <c r="L28" s="171"/>
    </row>
    <row r="29" spans="1:14" x14ac:dyDescent="0.2">
      <c r="A29" s="127">
        <v>3</v>
      </c>
      <c r="B29" s="170"/>
      <c r="C29" s="170"/>
      <c r="D29" s="28"/>
      <c r="E29" s="128" t="s">
        <v>57</v>
      </c>
      <c r="F29" s="129" cm="1">
        <f t="array" ref="F29">_xlfn.IFS(E29="above invert",0.5,E29="below invert",1,E29="ponding",1,E29=" ",0)</f>
        <v>0</v>
      </c>
      <c r="G29" s="130"/>
      <c r="H29" s="28"/>
      <c r="I29" s="28"/>
      <c r="J29" s="131" t="str">
        <f t="shared" si="0"/>
        <v/>
      </c>
      <c r="K29" s="132" t="str">
        <f t="shared" si="1"/>
        <v/>
      </c>
      <c r="L29" s="171"/>
    </row>
    <row r="30" spans="1:14" x14ac:dyDescent="0.2">
      <c r="A30" s="127">
        <v>4</v>
      </c>
      <c r="B30" s="170"/>
      <c r="C30" s="170"/>
      <c r="D30" s="28"/>
      <c r="E30" s="128" t="s">
        <v>57</v>
      </c>
      <c r="F30" s="129" cm="1">
        <f t="array" ref="F30">_xlfn.IFS(E30="above invert",0.5,E30="below invert",1,E30="ponding",1,E30=" ",0)</f>
        <v>0</v>
      </c>
      <c r="G30" s="130"/>
      <c r="H30" s="28"/>
      <c r="I30" s="28"/>
      <c r="J30" s="131" t="str">
        <f t="shared" si="0"/>
        <v/>
      </c>
      <c r="K30" s="132" t="str">
        <f t="shared" si="1"/>
        <v/>
      </c>
      <c r="L30" s="171"/>
    </row>
    <row r="31" spans="1:14" x14ac:dyDescent="0.2">
      <c r="A31" s="127">
        <v>5</v>
      </c>
      <c r="B31" s="170"/>
      <c r="C31" s="170"/>
      <c r="D31" s="28"/>
      <c r="E31" s="128" t="s">
        <v>57</v>
      </c>
      <c r="F31" s="129" cm="1">
        <f t="array" ref="F31">_xlfn.IFS(E31="above invert",0.5,E31="below invert",1,E31="ponding",1,E31=" ",0)</f>
        <v>0</v>
      </c>
      <c r="G31" s="28"/>
      <c r="H31" s="28"/>
      <c r="I31" s="28"/>
      <c r="J31" s="131" t="str">
        <f t="shared" si="0"/>
        <v/>
      </c>
      <c r="K31" s="132" t="str">
        <f t="shared" si="1"/>
        <v/>
      </c>
      <c r="L31" s="171"/>
    </row>
    <row r="32" spans="1:14" x14ac:dyDescent="0.2">
      <c r="A32" s="54"/>
      <c r="B32" s="54"/>
      <c r="C32" s="54"/>
      <c r="D32" s="54"/>
      <c r="E32" s="54"/>
      <c r="F32" s="54"/>
      <c r="G32" s="54"/>
      <c r="H32" s="54"/>
      <c r="I32" s="54"/>
      <c r="J32" s="133" t="s">
        <v>58</v>
      </c>
      <c r="K32" s="132">
        <f>SUM(K27:K31)</f>
        <v>0</v>
      </c>
      <c r="L32" s="171"/>
    </row>
    <row r="33" spans="1:14" x14ac:dyDescent="0.2">
      <c r="A33" s="54"/>
      <c r="B33" s="54"/>
      <c r="C33" s="134"/>
      <c r="D33" s="134"/>
      <c r="E33" s="134"/>
      <c r="F33" s="134"/>
      <c r="G33" s="134"/>
      <c r="H33" s="134"/>
      <c r="I33" s="134"/>
      <c r="J33" s="135" t="s">
        <v>59</v>
      </c>
      <c r="K33" s="136">
        <f>K32*7.48</f>
        <v>0</v>
      </c>
      <c r="L33" s="171"/>
    </row>
    <row r="34" spans="1:14" x14ac:dyDescent="0.2">
      <c r="A34" s="54"/>
      <c r="B34" s="54"/>
      <c r="C34" s="134"/>
      <c r="D34" s="134"/>
      <c r="E34" s="134"/>
      <c r="F34" s="134"/>
      <c r="G34" s="134"/>
      <c r="H34" s="134"/>
      <c r="I34" s="134"/>
      <c r="J34" s="54"/>
      <c r="K34" s="135"/>
      <c r="L34" s="135"/>
    </row>
    <row r="35" spans="1:14" x14ac:dyDescent="0.2">
      <c r="A35" s="162" t="s">
        <v>60</v>
      </c>
      <c r="B35" s="162"/>
      <c r="C35" s="162"/>
      <c r="D35" s="162"/>
      <c r="E35" s="162"/>
      <c r="F35" s="162"/>
      <c r="G35" s="162"/>
      <c r="H35" s="162"/>
      <c r="I35" s="162"/>
      <c r="J35" s="162"/>
      <c r="K35" s="162"/>
      <c r="L35" s="126" t="s">
        <v>56</v>
      </c>
    </row>
    <row r="36" spans="1:14" x14ac:dyDescent="0.2">
      <c r="A36" s="168" t="s">
        <v>61</v>
      </c>
      <c r="B36" s="168"/>
      <c r="C36" s="168"/>
      <c r="D36" s="168"/>
      <c r="E36" s="168"/>
      <c r="F36" s="168"/>
      <c r="G36" s="168"/>
      <c r="H36" s="168"/>
      <c r="I36" s="168"/>
      <c r="J36" s="168"/>
      <c r="K36" s="27"/>
      <c r="L36" s="28"/>
    </row>
    <row r="37" spans="1:14" x14ac:dyDescent="0.2">
      <c r="A37" s="169" t="s">
        <v>62</v>
      </c>
      <c r="B37" s="169"/>
      <c r="C37" s="169"/>
      <c r="D37" s="169"/>
      <c r="E37" s="169"/>
      <c r="F37" s="169"/>
      <c r="G37" s="169"/>
      <c r="H37" s="169"/>
      <c r="I37" s="169"/>
      <c r="J37" s="169"/>
      <c r="K37" s="27"/>
      <c r="L37" s="28"/>
    </row>
    <row r="38" spans="1:14" ht="25.5" customHeight="1" x14ac:dyDescent="0.2">
      <c r="A38" s="168" t="s">
        <v>63</v>
      </c>
      <c r="B38" s="168"/>
      <c r="C38" s="168"/>
      <c r="D38" s="168"/>
      <c r="E38" s="168"/>
      <c r="F38" s="168"/>
      <c r="G38" s="168"/>
      <c r="H38" s="168"/>
      <c r="I38" s="168"/>
      <c r="J38" s="168"/>
      <c r="K38" s="29">
        <f>K36-K37</f>
        <v>0</v>
      </c>
      <c r="L38" s="28"/>
    </row>
    <row r="39" spans="1:14" x14ac:dyDescent="0.2">
      <c r="A39" s="54"/>
      <c r="B39" s="54"/>
      <c r="C39" s="134"/>
      <c r="D39" s="134"/>
      <c r="E39" s="134"/>
      <c r="F39" s="134"/>
      <c r="G39" s="134"/>
      <c r="H39" s="134"/>
      <c r="I39" s="134"/>
      <c r="J39" s="54"/>
      <c r="K39" s="135"/>
      <c r="L39" s="135"/>
    </row>
    <row r="40" spans="1:14" x14ac:dyDescent="0.2">
      <c r="A40" s="162" t="s">
        <v>64</v>
      </c>
      <c r="B40" s="162"/>
      <c r="C40" s="162"/>
      <c r="D40" s="162"/>
      <c r="E40" s="162"/>
      <c r="F40" s="162"/>
      <c r="G40" s="162"/>
      <c r="H40" s="162"/>
      <c r="I40" s="162"/>
      <c r="J40" s="162"/>
      <c r="K40" s="162"/>
      <c r="L40" s="126" t="s">
        <v>56</v>
      </c>
    </row>
    <row r="41" spans="1:14" ht="25.5" customHeight="1" x14ac:dyDescent="0.2">
      <c r="A41" s="168" t="s">
        <v>65</v>
      </c>
      <c r="B41" s="168"/>
      <c r="C41" s="168"/>
      <c r="D41" s="168"/>
      <c r="E41" s="168"/>
      <c r="F41" s="168"/>
      <c r="G41" s="168"/>
      <c r="H41" s="168"/>
      <c r="I41" s="168"/>
      <c r="J41" s="168"/>
      <c r="K41" s="27"/>
      <c r="L41" s="28"/>
    </row>
    <row r="42" spans="1:14" x14ac:dyDescent="0.2">
      <c r="A42" s="137"/>
      <c r="B42" s="137"/>
      <c r="C42" s="137"/>
      <c r="D42" s="137"/>
      <c r="E42" s="137"/>
      <c r="F42" s="137"/>
      <c r="G42" s="137"/>
      <c r="H42" s="137"/>
      <c r="I42" s="137"/>
      <c r="J42" s="133" t="s">
        <v>66</v>
      </c>
      <c r="K42" s="138">
        <f>IF(K41&gt;3.6,3.6,K41)</f>
        <v>0</v>
      </c>
      <c r="L42" s="28"/>
    </row>
    <row r="43" spans="1:14" x14ac:dyDescent="0.2">
      <c r="A43" s="169" t="s">
        <v>67</v>
      </c>
      <c r="B43" s="169"/>
      <c r="C43" s="169"/>
      <c r="D43" s="169"/>
      <c r="E43" s="169"/>
      <c r="F43" s="169"/>
      <c r="G43" s="169"/>
      <c r="H43" s="169"/>
      <c r="I43" s="169"/>
      <c r="J43" s="169" t="s">
        <v>67</v>
      </c>
      <c r="K43" s="27"/>
      <c r="L43" s="28"/>
    </row>
    <row r="44" spans="1:14" x14ac:dyDescent="0.2">
      <c r="A44" s="169" t="s">
        <v>68</v>
      </c>
      <c r="B44" s="169"/>
      <c r="C44" s="169"/>
      <c r="D44" s="169"/>
      <c r="E44" s="169"/>
      <c r="F44" s="169"/>
      <c r="G44" s="169"/>
      <c r="H44" s="169"/>
      <c r="I44" s="169"/>
      <c r="J44" s="169"/>
      <c r="K44" s="138">
        <f>K42*K43*6/12</f>
        <v>0</v>
      </c>
      <c r="L44" s="28"/>
    </row>
    <row r="45" spans="1:14" ht="13.5" customHeight="1" x14ac:dyDescent="0.2">
      <c r="A45" s="137"/>
      <c r="B45" s="133"/>
      <c r="C45" s="133"/>
      <c r="D45" s="133"/>
      <c r="E45" s="133"/>
      <c r="F45" s="133"/>
      <c r="G45" s="133"/>
      <c r="H45" s="133"/>
      <c r="I45" s="133"/>
      <c r="J45" s="135" t="s">
        <v>69</v>
      </c>
      <c r="K45" s="139">
        <f>K44*7.48</f>
        <v>0</v>
      </c>
      <c r="L45" s="28"/>
    </row>
    <row r="46" spans="1:14" x14ac:dyDescent="0.2">
      <c r="A46" s="54"/>
      <c r="B46" s="54"/>
      <c r="C46" s="54"/>
      <c r="D46" s="54"/>
      <c r="E46" s="54"/>
      <c r="F46" s="54"/>
      <c r="G46" s="54"/>
      <c r="H46" s="54"/>
      <c r="I46" s="54"/>
      <c r="J46" s="54"/>
      <c r="K46" s="54"/>
      <c r="L46" s="54"/>
    </row>
    <row r="47" spans="1:14" ht="15.75" x14ac:dyDescent="0.2">
      <c r="A47" s="124" t="s">
        <v>70</v>
      </c>
      <c r="B47" s="54"/>
      <c r="C47" s="140"/>
      <c r="D47" s="54"/>
      <c r="E47" s="54"/>
      <c r="F47" s="54"/>
      <c r="G47" s="54"/>
      <c r="H47" s="54"/>
      <c r="I47" s="54"/>
      <c r="J47" s="54"/>
      <c r="K47" s="54"/>
      <c r="L47" s="54"/>
      <c r="N47" s="14" t="s">
        <v>45</v>
      </c>
    </row>
    <row r="48" spans="1:14" x14ac:dyDescent="0.2">
      <c r="A48" s="162" t="s">
        <v>46</v>
      </c>
      <c r="B48" s="162"/>
      <c r="C48" s="162"/>
      <c r="D48" s="162"/>
      <c r="E48" s="162"/>
      <c r="F48" s="162"/>
      <c r="G48" s="162"/>
      <c r="H48" s="162"/>
      <c r="I48" s="162"/>
      <c r="J48" s="162"/>
      <c r="K48" s="162"/>
      <c r="L48" s="162"/>
    </row>
    <row r="49" spans="1:12" s="17" customFormat="1" ht="25.5" x14ac:dyDescent="0.2">
      <c r="A49" s="125" t="s">
        <v>47</v>
      </c>
      <c r="B49" s="163" t="s">
        <v>48</v>
      </c>
      <c r="C49" s="163"/>
      <c r="D49" s="126" t="s">
        <v>10</v>
      </c>
      <c r="E49" s="126" t="s">
        <v>49</v>
      </c>
      <c r="F49" s="126" t="s">
        <v>50</v>
      </c>
      <c r="G49" s="126" t="s">
        <v>51</v>
      </c>
      <c r="H49" s="126" t="s">
        <v>52</v>
      </c>
      <c r="I49" s="126" t="s">
        <v>53</v>
      </c>
      <c r="J49" s="126" t="s">
        <v>54</v>
      </c>
      <c r="K49" s="126" t="s">
        <v>55</v>
      </c>
      <c r="L49" s="126" t="s">
        <v>56</v>
      </c>
    </row>
    <row r="50" spans="1:12" ht="12.75" customHeight="1" x14ac:dyDescent="0.2">
      <c r="A50" s="127">
        <v>1</v>
      </c>
      <c r="B50" s="170"/>
      <c r="C50" s="170"/>
      <c r="D50" s="28"/>
      <c r="E50" s="128" t="s">
        <v>57</v>
      </c>
      <c r="F50" s="129" cm="1">
        <f t="array" ref="F50">_xlfn.IFS(E50="above invert",0.5,E50="below invert",1,E50="ponding",1,E50=" ",0)</f>
        <v>0</v>
      </c>
      <c r="G50" s="130"/>
      <c r="H50" s="28"/>
      <c r="I50" s="28"/>
      <c r="J50" s="131" t="str">
        <f>IF(AND(ISNUMBER(H50),ISNUMBER(I50)), H50*I50, "")</f>
        <v/>
      </c>
      <c r="K50" s="132" t="str">
        <f>IF(AND(ISNUMBER(D50),ISNUMBER(F50),ISNUMBER(G50),ISNUMBER(J50)), D50*G50*J50*F50, "")</f>
        <v/>
      </c>
      <c r="L50" s="171"/>
    </row>
    <row r="51" spans="1:12" x14ac:dyDescent="0.2">
      <c r="A51" s="127">
        <v>2</v>
      </c>
      <c r="B51" s="170"/>
      <c r="C51" s="170"/>
      <c r="D51" s="28"/>
      <c r="E51" s="128" t="s">
        <v>57</v>
      </c>
      <c r="F51" s="129" cm="1">
        <f t="array" ref="F51">_xlfn.IFS(E51="above invert",0.5,E51="below invert",1,E51="ponding",1,E51=" ",0)</f>
        <v>0</v>
      </c>
      <c r="G51" s="130"/>
      <c r="H51" s="28"/>
      <c r="I51" s="28"/>
      <c r="J51" s="131" t="str">
        <f t="shared" ref="J51:J54" si="2">IF(AND(ISNUMBER(H51),ISNUMBER(I51)), H51*I51, "")</f>
        <v/>
      </c>
      <c r="K51" s="132" t="str">
        <f t="shared" ref="K51:K54" si="3">IF(AND(ISNUMBER(D51),ISNUMBER(F51),ISNUMBER(G51),ISNUMBER(J51)), D51*G51*J51*F51, "")</f>
        <v/>
      </c>
      <c r="L51" s="171"/>
    </row>
    <row r="52" spans="1:12" x14ac:dyDescent="0.2">
      <c r="A52" s="127">
        <v>3</v>
      </c>
      <c r="B52" s="170"/>
      <c r="C52" s="170"/>
      <c r="D52" s="28"/>
      <c r="E52" s="128" t="s">
        <v>57</v>
      </c>
      <c r="F52" s="129" cm="1">
        <f t="array" ref="F52">_xlfn.IFS(E52="above invert",0.5,E52="below invert",1,E52="ponding",1,E52=" ",0)</f>
        <v>0</v>
      </c>
      <c r="G52" s="130"/>
      <c r="H52" s="28"/>
      <c r="I52" s="28"/>
      <c r="J52" s="131" t="str">
        <f t="shared" si="2"/>
        <v/>
      </c>
      <c r="K52" s="132" t="str">
        <f t="shared" si="3"/>
        <v/>
      </c>
      <c r="L52" s="171"/>
    </row>
    <row r="53" spans="1:12" x14ac:dyDescent="0.2">
      <c r="A53" s="127">
        <v>4</v>
      </c>
      <c r="B53" s="170"/>
      <c r="C53" s="170"/>
      <c r="D53" s="28"/>
      <c r="E53" s="128" t="s">
        <v>57</v>
      </c>
      <c r="F53" s="129" cm="1">
        <f t="array" ref="F53">_xlfn.IFS(E53="above invert",0.5,E53="below invert",1,E53="ponding",1,E53=" ",0)</f>
        <v>0</v>
      </c>
      <c r="G53" s="130"/>
      <c r="H53" s="28"/>
      <c r="I53" s="28"/>
      <c r="J53" s="131" t="str">
        <f t="shared" si="2"/>
        <v/>
      </c>
      <c r="K53" s="132" t="str">
        <f t="shared" si="3"/>
        <v/>
      </c>
      <c r="L53" s="171"/>
    </row>
    <row r="54" spans="1:12" x14ac:dyDescent="0.2">
      <c r="A54" s="127">
        <v>5</v>
      </c>
      <c r="B54" s="170"/>
      <c r="C54" s="170"/>
      <c r="D54" s="28"/>
      <c r="E54" s="128" t="s">
        <v>57</v>
      </c>
      <c r="F54" s="129" cm="1">
        <f t="array" ref="F54">_xlfn.IFS(E54="above invert",0.5,E54="below invert",1,E54="ponding",1,E54=" ",0)</f>
        <v>0</v>
      </c>
      <c r="G54" s="28"/>
      <c r="H54" s="28"/>
      <c r="I54" s="28"/>
      <c r="J54" s="131" t="str">
        <f t="shared" si="2"/>
        <v/>
      </c>
      <c r="K54" s="132" t="str">
        <f t="shared" si="3"/>
        <v/>
      </c>
      <c r="L54" s="171"/>
    </row>
    <row r="55" spans="1:12" x14ac:dyDescent="0.2">
      <c r="A55" s="54"/>
      <c r="B55" s="54"/>
      <c r="C55" s="54"/>
      <c r="D55" s="54"/>
      <c r="E55" s="54"/>
      <c r="F55" s="54"/>
      <c r="G55" s="54"/>
      <c r="H55" s="54"/>
      <c r="I55" s="54"/>
      <c r="J55" s="133" t="s">
        <v>58</v>
      </c>
      <c r="K55" s="132">
        <f>SUM(K50:K54)</f>
        <v>0</v>
      </c>
      <c r="L55" s="171"/>
    </row>
    <row r="56" spans="1:12" x14ac:dyDescent="0.2">
      <c r="A56" s="54"/>
      <c r="B56" s="54"/>
      <c r="C56" s="134"/>
      <c r="D56" s="134"/>
      <c r="E56" s="134"/>
      <c r="F56" s="134"/>
      <c r="G56" s="134"/>
      <c r="H56" s="134"/>
      <c r="I56" s="134"/>
      <c r="J56" s="135" t="s">
        <v>59</v>
      </c>
      <c r="K56" s="136">
        <f>K55*7.48</f>
        <v>0</v>
      </c>
      <c r="L56" s="171"/>
    </row>
    <row r="57" spans="1:12" x14ac:dyDescent="0.2">
      <c r="A57" s="54"/>
      <c r="B57" s="54"/>
      <c r="C57" s="134"/>
      <c r="D57" s="134"/>
      <c r="E57" s="134"/>
      <c r="F57" s="134"/>
      <c r="G57" s="134"/>
      <c r="H57" s="134"/>
      <c r="I57" s="134"/>
      <c r="J57" s="54"/>
      <c r="K57" s="135"/>
      <c r="L57" s="135"/>
    </row>
    <row r="58" spans="1:12" x14ac:dyDescent="0.2">
      <c r="A58" s="162" t="s">
        <v>60</v>
      </c>
      <c r="B58" s="162"/>
      <c r="C58" s="162"/>
      <c r="D58" s="162"/>
      <c r="E58" s="162"/>
      <c r="F58" s="162"/>
      <c r="G58" s="162"/>
      <c r="H58" s="162"/>
      <c r="I58" s="162"/>
      <c r="J58" s="162"/>
      <c r="K58" s="162"/>
      <c r="L58" s="126" t="s">
        <v>56</v>
      </c>
    </row>
    <row r="59" spans="1:12" x14ac:dyDescent="0.2">
      <c r="A59" s="168" t="s">
        <v>61</v>
      </c>
      <c r="B59" s="168"/>
      <c r="C59" s="168"/>
      <c r="D59" s="168"/>
      <c r="E59" s="168"/>
      <c r="F59" s="168"/>
      <c r="G59" s="168"/>
      <c r="H59" s="168"/>
      <c r="I59" s="168"/>
      <c r="J59" s="168"/>
      <c r="K59" s="27"/>
      <c r="L59" s="28"/>
    </row>
    <row r="60" spans="1:12" x14ac:dyDescent="0.2">
      <c r="A60" s="169" t="s">
        <v>62</v>
      </c>
      <c r="B60" s="169"/>
      <c r="C60" s="169"/>
      <c r="D60" s="169"/>
      <c r="E60" s="169"/>
      <c r="F60" s="169"/>
      <c r="G60" s="169"/>
      <c r="H60" s="169"/>
      <c r="I60" s="169"/>
      <c r="J60" s="169"/>
      <c r="K60" s="27"/>
      <c r="L60" s="28"/>
    </row>
    <row r="61" spans="1:12" ht="25.5" customHeight="1" x14ac:dyDescent="0.2">
      <c r="A61" s="168" t="s">
        <v>63</v>
      </c>
      <c r="B61" s="168"/>
      <c r="C61" s="168"/>
      <c r="D61" s="168"/>
      <c r="E61" s="168"/>
      <c r="F61" s="168"/>
      <c r="G61" s="168"/>
      <c r="H61" s="168"/>
      <c r="I61" s="168"/>
      <c r="J61" s="168"/>
      <c r="K61" s="29">
        <f>K59-K60</f>
        <v>0</v>
      </c>
      <c r="L61" s="28"/>
    </row>
    <row r="62" spans="1:12" x14ac:dyDescent="0.2">
      <c r="A62" s="54"/>
      <c r="B62" s="54"/>
      <c r="C62" s="134"/>
      <c r="D62" s="134"/>
      <c r="E62" s="134"/>
      <c r="F62" s="134"/>
      <c r="G62" s="134"/>
      <c r="H62" s="134"/>
      <c r="I62" s="134"/>
      <c r="J62" s="54"/>
      <c r="K62" s="135"/>
      <c r="L62" s="135"/>
    </row>
    <row r="63" spans="1:12" x14ac:dyDescent="0.2">
      <c r="A63" s="162" t="s">
        <v>64</v>
      </c>
      <c r="B63" s="162"/>
      <c r="C63" s="162"/>
      <c r="D63" s="162"/>
      <c r="E63" s="162"/>
      <c r="F63" s="162"/>
      <c r="G63" s="162"/>
      <c r="H63" s="162"/>
      <c r="I63" s="162"/>
      <c r="J63" s="162"/>
      <c r="K63" s="162"/>
      <c r="L63" s="126" t="s">
        <v>56</v>
      </c>
    </row>
    <row r="64" spans="1:12" ht="25.5" customHeight="1" x14ac:dyDescent="0.2">
      <c r="A64" s="168" t="s">
        <v>65</v>
      </c>
      <c r="B64" s="168"/>
      <c r="C64" s="168"/>
      <c r="D64" s="168"/>
      <c r="E64" s="168"/>
      <c r="F64" s="168"/>
      <c r="G64" s="168"/>
      <c r="H64" s="168"/>
      <c r="I64" s="168"/>
      <c r="J64" s="168"/>
      <c r="K64" s="27"/>
      <c r="L64" s="28"/>
    </row>
    <row r="65" spans="1:14" x14ac:dyDescent="0.2">
      <c r="A65" s="137"/>
      <c r="B65" s="137"/>
      <c r="C65" s="137"/>
      <c r="D65" s="137"/>
      <c r="E65" s="137"/>
      <c r="F65" s="137"/>
      <c r="G65" s="137"/>
      <c r="H65" s="137"/>
      <c r="I65" s="137"/>
      <c r="J65" s="133" t="s">
        <v>66</v>
      </c>
      <c r="K65" s="138">
        <f>IF(K64&gt;3.6,3.6,K64)</f>
        <v>0</v>
      </c>
      <c r="L65" s="28"/>
    </row>
    <row r="66" spans="1:14" x14ac:dyDescent="0.2">
      <c r="A66" s="169" t="s">
        <v>67</v>
      </c>
      <c r="B66" s="169"/>
      <c r="C66" s="169"/>
      <c r="D66" s="169"/>
      <c r="E66" s="169"/>
      <c r="F66" s="169"/>
      <c r="G66" s="169"/>
      <c r="H66" s="169"/>
      <c r="I66" s="169"/>
      <c r="J66" s="169" t="s">
        <v>67</v>
      </c>
      <c r="K66" s="27"/>
      <c r="L66" s="28"/>
    </row>
    <row r="67" spans="1:14" x14ac:dyDescent="0.2">
      <c r="A67" s="169" t="s">
        <v>68</v>
      </c>
      <c r="B67" s="169"/>
      <c r="C67" s="169"/>
      <c r="D67" s="169"/>
      <c r="E67" s="169"/>
      <c r="F67" s="169"/>
      <c r="G67" s="169"/>
      <c r="H67" s="169"/>
      <c r="I67" s="169"/>
      <c r="J67" s="169"/>
      <c r="K67" s="138">
        <f>K65*K66*6/12</f>
        <v>0</v>
      </c>
      <c r="L67" s="28"/>
    </row>
    <row r="68" spans="1:14" ht="13.5" customHeight="1" x14ac:dyDescent="0.2">
      <c r="A68" s="137"/>
      <c r="B68" s="133"/>
      <c r="C68" s="133"/>
      <c r="D68" s="133"/>
      <c r="E68" s="133"/>
      <c r="F68" s="133"/>
      <c r="G68" s="133"/>
      <c r="H68" s="133"/>
      <c r="I68" s="133"/>
      <c r="J68" s="135" t="s">
        <v>69</v>
      </c>
      <c r="K68" s="139">
        <f>K67*7.48</f>
        <v>0</v>
      </c>
      <c r="L68" s="28"/>
    </row>
    <row r="69" spans="1:14" x14ac:dyDescent="0.2">
      <c r="A69" s="54"/>
      <c r="B69" s="54"/>
      <c r="C69" s="54"/>
      <c r="D69" s="54"/>
      <c r="E69" s="54"/>
      <c r="F69" s="54"/>
      <c r="G69" s="54"/>
      <c r="H69" s="54"/>
      <c r="I69" s="54"/>
      <c r="J69" s="54"/>
      <c r="K69" s="54"/>
      <c r="L69" s="54"/>
    </row>
    <row r="70" spans="1:14" ht="15.75" x14ac:dyDescent="0.2">
      <c r="A70" s="124" t="s">
        <v>71</v>
      </c>
      <c r="B70" s="54"/>
      <c r="C70" s="140"/>
      <c r="D70" s="54"/>
      <c r="E70" s="54"/>
      <c r="F70" s="54"/>
      <c r="G70" s="54"/>
      <c r="H70" s="54"/>
      <c r="I70" s="54"/>
      <c r="J70" s="54"/>
      <c r="K70" s="54"/>
      <c r="L70" s="54"/>
      <c r="N70" s="14" t="s">
        <v>45</v>
      </c>
    </row>
    <row r="71" spans="1:14" x14ac:dyDescent="0.2">
      <c r="A71" s="162" t="s">
        <v>46</v>
      </c>
      <c r="B71" s="162"/>
      <c r="C71" s="162"/>
      <c r="D71" s="162"/>
      <c r="E71" s="162"/>
      <c r="F71" s="162"/>
      <c r="G71" s="162"/>
      <c r="H71" s="162"/>
      <c r="I71" s="162"/>
      <c r="J71" s="162"/>
      <c r="K71" s="162"/>
      <c r="L71" s="162"/>
    </row>
    <row r="72" spans="1:14" s="17" customFormat="1" ht="25.5" x14ac:dyDescent="0.2">
      <c r="A72" s="125" t="s">
        <v>47</v>
      </c>
      <c r="B72" s="163" t="s">
        <v>48</v>
      </c>
      <c r="C72" s="163"/>
      <c r="D72" s="126" t="s">
        <v>10</v>
      </c>
      <c r="E72" s="126" t="s">
        <v>49</v>
      </c>
      <c r="F72" s="126" t="s">
        <v>50</v>
      </c>
      <c r="G72" s="126" t="s">
        <v>51</v>
      </c>
      <c r="H72" s="126" t="s">
        <v>52</v>
      </c>
      <c r="I72" s="126" t="s">
        <v>53</v>
      </c>
      <c r="J72" s="126" t="s">
        <v>54</v>
      </c>
      <c r="K72" s="126" t="s">
        <v>55</v>
      </c>
      <c r="L72" s="126" t="s">
        <v>56</v>
      </c>
    </row>
    <row r="73" spans="1:14" ht="12.75" customHeight="1" x14ac:dyDescent="0.2">
      <c r="A73" s="127">
        <v>1</v>
      </c>
      <c r="B73" s="170"/>
      <c r="C73" s="170"/>
      <c r="D73" s="28"/>
      <c r="E73" s="128" t="s">
        <v>57</v>
      </c>
      <c r="F73" s="129" cm="1">
        <f t="array" ref="F73">_xlfn.IFS(E73="above invert",0.5,E73="below invert",1,E73="ponding",1,E73=" ",0)</f>
        <v>0</v>
      </c>
      <c r="G73" s="130"/>
      <c r="H73" s="28"/>
      <c r="I73" s="28"/>
      <c r="J73" s="131" t="str">
        <f>IF(AND(ISNUMBER(H73),ISNUMBER(I73)), H73*I73, "")</f>
        <v/>
      </c>
      <c r="K73" s="132" t="str">
        <f>IF(AND(ISNUMBER(D73),ISNUMBER(F73),ISNUMBER(G73),ISNUMBER(J73)), D73*G73*J73*F73, "")</f>
        <v/>
      </c>
      <c r="L73" s="171"/>
    </row>
    <row r="74" spans="1:14" x14ac:dyDescent="0.2">
      <c r="A74" s="127">
        <v>2</v>
      </c>
      <c r="B74" s="170"/>
      <c r="C74" s="170"/>
      <c r="D74" s="28"/>
      <c r="E74" s="128" t="s">
        <v>57</v>
      </c>
      <c r="F74" s="129" cm="1">
        <f t="array" ref="F74">_xlfn.IFS(E74="above invert",0.5,E74="below invert",1,E74="ponding",1,E74=" ",0)</f>
        <v>0</v>
      </c>
      <c r="G74" s="130"/>
      <c r="H74" s="28"/>
      <c r="I74" s="28"/>
      <c r="J74" s="131" t="str">
        <f t="shared" ref="J74:J77" si="4">IF(AND(ISNUMBER(H74),ISNUMBER(I74)), H74*I74, "")</f>
        <v/>
      </c>
      <c r="K74" s="132" t="str">
        <f t="shared" ref="K74:K77" si="5">IF(AND(ISNUMBER(D74),ISNUMBER(F74),ISNUMBER(G74),ISNUMBER(J74)), D74*G74*J74*F74, "")</f>
        <v/>
      </c>
      <c r="L74" s="171"/>
    </row>
    <row r="75" spans="1:14" x14ac:dyDescent="0.2">
      <c r="A75" s="127">
        <v>3</v>
      </c>
      <c r="B75" s="170"/>
      <c r="C75" s="170"/>
      <c r="D75" s="28"/>
      <c r="E75" s="128" t="s">
        <v>57</v>
      </c>
      <c r="F75" s="129" cm="1">
        <f t="array" ref="F75">_xlfn.IFS(E75="above invert",0.5,E75="below invert",1,E75="ponding",1,E75=" ",0)</f>
        <v>0</v>
      </c>
      <c r="G75" s="130"/>
      <c r="H75" s="28"/>
      <c r="I75" s="28"/>
      <c r="J75" s="131" t="str">
        <f t="shared" si="4"/>
        <v/>
      </c>
      <c r="K75" s="132" t="str">
        <f t="shared" si="5"/>
        <v/>
      </c>
      <c r="L75" s="171"/>
    </row>
    <row r="76" spans="1:14" x14ac:dyDescent="0.2">
      <c r="A76" s="127">
        <v>4</v>
      </c>
      <c r="B76" s="170"/>
      <c r="C76" s="170"/>
      <c r="D76" s="28"/>
      <c r="E76" s="128" t="s">
        <v>57</v>
      </c>
      <c r="F76" s="129" cm="1">
        <f t="array" ref="F76">_xlfn.IFS(E76="above invert",0.5,E76="below invert",1,E76="ponding",1,E76=" ",0)</f>
        <v>0</v>
      </c>
      <c r="G76" s="130"/>
      <c r="H76" s="28"/>
      <c r="I76" s="28"/>
      <c r="J76" s="131" t="str">
        <f t="shared" si="4"/>
        <v/>
      </c>
      <c r="K76" s="132" t="str">
        <f t="shared" si="5"/>
        <v/>
      </c>
      <c r="L76" s="171"/>
    </row>
    <row r="77" spans="1:14" x14ac:dyDescent="0.2">
      <c r="A77" s="127">
        <v>5</v>
      </c>
      <c r="B77" s="170"/>
      <c r="C77" s="170"/>
      <c r="D77" s="28"/>
      <c r="E77" s="128" t="s">
        <v>57</v>
      </c>
      <c r="F77" s="129" cm="1">
        <f t="array" ref="F77">_xlfn.IFS(E77="above invert",0.5,E77="below invert",1,E77="ponding",1,E77=" ",0)</f>
        <v>0</v>
      </c>
      <c r="G77" s="28"/>
      <c r="H77" s="28"/>
      <c r="I77" s="28"/>
      <c r="J77" s="131" t="str">
        <f t="shared" si="4"/>
        <v/>
      </c>
      <c r="K77" s="132" t="str">
        <f t="shared" si="5"/>
        <v/>
      </c>
      <c r="L77" s="171"/>
    </row>
    <row r="78" spans="1:14" x14ac:dyDescent="0.2">
      <c r="A78" s="54"/>
      <c r="B78" s="54"/>
      <c r="C78" s="54"/>
      <c r="D78" s="54"/>
      <c r="E78" s="54"/>
      <c r="F78" s="54"/>
      <c r="G78" s="54"/>
      <c r="H78" s="54"/>
      <c r="I78" s="54"/>
      <c r="J78" s="133" t="s">
        <v>58</v>
      </c>
      <c r="K78" s="132">
        <f>SUM(K73:K77)</f>
        <v>0</v>
      </c>
      <c r="L78" s="171"/>
    </row>
    <row r="79" spans="1:14" x14ac:dyDescent="0.2">
      <c r="A79" s="54"/>
      <c r="B79" s="54"/>
      <c r="C79" s="134"/>
      <c r="D79" s="134"/>
      <c r="E79" s="134"/>
      <c r="F79" s="134"/>
      <c r="G79" s="134"/>
      <c r="H79" s="134"/>
      <c r="I79" s="134"/>
      <c r="J79" s="135" t="s">
        <v>59</v>
      </c>
      <c r="K79" s="136">
        <f>K78*7.48</f>
        <v>0</v>
      </c>
      <c r="L79" s="171"/>
    </row>
    <row r="80" spans="1:14" x14ac:dyDescent="0.2">
      <c r="A80" s="54"/>
      <c r="B80" s="54"/>
      <c r="C80" s="134"/>
      <c r="D80" s="134"/>
      <c r="E80" s="134"/>
      <c r="F80" s="134"/>
      <c r="G80" s="134"/>
      <c r="H80" s="134"/>
      <c r="I80" s="134"/>
      <c r="J80" s="54"/>
      <c r="K80" s="135"/>
      <c r="L80" s="135"/>
    </row>
    <row r="81" spans="1:14" x14ac:dyDescent="0.2">
      <c r="A81" s="162" t="s">
        <v>60</v>
      </c>
      <c r="B81" s="162"/>
      <c r="C81" s="162"/>
      <c r="D81" s="162"/>
      <c r="E81" s="162"/>
      <c r="F81" s="162"/>
      <c r="G81" s="162"/>
      <c r="H81" s="162"/>
      <c r="I81" s="162"/>
      <c r="J81" s="162"/>
      <c r="K81" s="162"/>
      <c r="L81" s="126" t="s">
        <v>56</v>
      </c>
    </row>
    <row r="82" spans="1:14" x14ac:dyDescent="0.2">
      <c r="A82" s="168" t="s">
        <v>61</v>
      </c>
      <c r="B82" s="168"/>
      <c r="C82" s="168"/>
      <c r="D82" s="168"/>
      <c r="E82" s="168"/>
      <c r="F82" s="168"/>
      <c r="G82" s="168"/>
      <c r="H82" s="168"/>
      <c r="I82" s="168"/>
      <c r="J82" s="168"/>
      <c r="K82" s="27"/>
      <c r="L82" s="28"/>
    </row>
    <row r="83" spans="1:14" x14ac:dyDescent="0.2">
      <c r="A83" s="169" t="s">
        <v>62</v>
      </c>
      <c r="B83" s="169"/>
      <c r="C83" s="169"/>
      <c r="D83" s="169"/>
      <c r="E83" s="169"/>
      <c r="F83" s="169"/>
      <c r="G83" s="169"/>
      <c r="H83" s="169"/>
      <c r="I83" s="169"/>
      <c r="J83" s="169"/>
      <c r="K83" s="27"/>
      <c r="L83" s="28"/>
    </row>
    <row r="84" spans="1:14" ht="25.5" customHeight="1" x14ac:dyDescent="0.2">
      <c r="A84" s="168" t="s">
        <v>63</v>
      </c>
      <c r="B84" s="168"/>
      <c r="C84" s="168"/>
      <c r="D84" s="168"/>
      <c r="E84" s="168"/>
      <c r="F84" s="168"/>
      <c r="G84" s="168"/>
      <c r="H84" s="168"/>
      <c r="I84" s="168"/>
      <c r="J84" s="168"/>
      <c r="K84" s="29">
        <f>K82-K83</f>
        <v>0</v>
      </c>
      <c r="L84" s="28"/>
    </row>
    <row r="85" spans="1:14" x14ac:dyDescent="0.2">
      <c r="A85" s="54"/>
      <c r="B85" s="54"/>
      <c r="C85" s="134"/>
      <c r="D85" s="134"/>
      <c r="E85" s="134"/>
      <c r="F85" s="134"/>
      <c r="G85" s="134"/>
      <c r="H85" s="134"/>
      <c r="I85" s="134"/>
      <c r="J85" s="54"/>
      <c r="K85" s="135"/>
      <c r="L85" s="135"/>
    </row>
    <row r="86" spans="1:14" x14ac:dyDescent="0.2">
      <c r="A86" s="162" t="s">
        <v>64</v>
      </c>
      <c r="B86" s="162"/>
      <c r="C86" s="162"/>
      <c r="D86" s="162"/>
      <c r="E86" s="162"/>
      <c r="F86" s="162"/>
      <c r="G86" s="162"/>
      <c r="H86" s="162"/>
      <c r="I86" s="162"/>
      <c r="J86" s="162"/>
      <c r="K86" s="162"/>
      <c r="L86" s="126" t="s">
        <v>56</v>
      </c>
    </row>
    <row r="87" spans="1:14" ht="25.5" customHeight="1" x14ac:dyDescent="0.2">
      <c r="A87" s="168" t="s">
        <v>65</v>
      </c>
      <c r="B87" s="168"/>
      <c r="C87" s="168"/>
      <c r="D87" s="168"/>
      <c r="E87" s="168"/>
      <c r="F87" s="168"/>
      <c r="G87" s="168"/>
      <c r="H87" s="168"/>
      <c r="I87" s="168"/>
      <c r="J87" s="168"/>
      <c r="K87" s="27"/>
      <c r="L87" s="28"/>
    </row>
    <row r="88" spans="1:14" x14ac:dyDescent="0.2">
      <c r="A88" s="137"/>
      <c r="B88" s="137"/>
      <c r="C88" s="137"/>
      <c r="D88" s="137"/>
      <c r="E88" s="137"/>
      <c r="F88" s="137"/>
      <c r="G88" s="137"/>
      <c r="H88" s="137"/>
      <c r="I88" s="137"/>
      <c r="J88" s="133" t="s">
        <v>66</v>
      </c>
      <c r="K88" s="138">
        <f>IF(K87&gt;3.6,3.6,K87)</f>
        <v>0</v>
      </c>
      <c r="L88" s="28"/>
    </row>
    <row r="89" spans="1:14" x14ac:dyDescent="0.2">
      <c r="A89" s="169" t="s">
        <v>67</v>
      </c>
      <c r="B89" s="169"/>
      <c r="C89" s="169"/>
      <c r="D89" s="169"/>
      <c r="E89" s="169"/>
      <c r="F89" s="169"/>
      <c r="G89" s="169"/>
      <c r="H89" s="169"/>
      <c r="I89" s="169"/>
      <c r="J89" s="169" t="s">
        <v>67</v>
      </c>
      <c r="K89" s="27"/>
      <c r="L89" s="28"/>
    </row>
    <row r="90" spans="1:14" x14ac:dyDescent="0.2">
      <c r="A90" s="169" t="s">
        <v>68</v>
      </c>
      <c r="B90" s="169"/>
      <c r="C90" s="169"/>
      <c r="D90" s="169"/>
      <c r="E90" s="169"/>
      <c r="F90" s="169"/>
      <c r="G90" s="169"/>
      <c r="H90" s="169"/>
      <c r="I90" s="169"/>
      <c r="J90" s="169"/>
      <c r="K90" s="138">
        <f>K88*K89*6/12</f>
        <v>0</v>
      </c>
      <c r="L90" s="28"/>
    </row>
    <row r="91" spans="1:14" ht="13.5" customHeight="1" x14ac:dyDescent="0.2">
      <c r="A91" s="137"/>
      <c r="B91" s="133"/>
      <c r="C91" s="133"/>
      <c r="D91" s="133"/>
      <c r="E91" s="133"/>
      <c r="F91" s="133"/>
      <c r="G91" s="133"/>
      <c r="H91" s="133"/>
      <c r="I91" s="133"/>
      <c r="J91" s="135" t="s">
        <v>69</v>
      </c>
      <c r="K91" s="139">
        <f>K90*7.48</f>
        <v>0</v>
      </c>
      <c r="L91" s="28"/>
    </row>
    <row r="92" spans="1:14" x14ac:dyDescent="0.2">
      <c r="A92" s="54"/>
      <c r="B92" s="54"/>
      <c r="C92" s="54"/>
      <c r="D92" s="54"/>
      <c r="E92" s="54"/>
      <c r="F92" s="54"/>
      <c r="G92" s="54"/>
      <c r="H92" s="54"/>
      <c r="I92" s="54"/>
      <c r="J92" s="54"/>
      <c r="K92" s="54"/>
      <c r="L92" s="54"/>
    </row>
    <row r="93" spans="1:14" ht="15.75" x14ac:dyDescent="0.2">
      <c r="A93" s="124" t="s">
        <v>72</v>
      </c>
      <c r="B93" s="54"/>
      <c r="C93" s="140"/>
      <c r="D93" s="54"/>
      <c r="E93" s="54"/>
      <c r="F93" s="54"/>
      <c r="G93" s="54"/>
      <c r="H93" s="54"/>
      <c r="I93" s="54"/>
      <c r="J93" s="54"/>
      <c r="K93" s="54"/>
      <c r="L93" s="54"/>
      <c r="N93" s="14" t="s">
        <v>45</v>
      </c>
    </row>
    <row r="94" spans="1:14" x14ac:dyDescent="0.2">
      <c r="A94" s="162" t="s">
        <v>46</v>
      </c>
      <c r="B94" s="162"/>
      <c r="C94" s="162"/>
      <c r="D94" s="162"/>
      <c r="E94" s="162"/>
      <c r="F94" s="162"/>
      <c r="G94" s="162"/>
      <c r="H94" s="162"/>
      <c r="I94" s="162"/>
      <c r="J94" s="162"/>
      <c r="K94" s="162"/>
      <c r="L94" s="162"/>
    </row>
    <row r="95" spans="1:14" s="17" customFormat="1" ht="25.5" x14ac:dyDescent="0.2">
      <c r="A95" s="125" t="s">
        <v>47</v>
      </c>
      <c r="B95" s="163" t="s">
        <v>48</v>
      </c>
      <c r="C95" s="163"/>
      <c r="D95" s="126" t="s">
        <v>10</v>
      </c>
      <c r="E95" s="126" t="s">
        <v>49</v>
      </c>
      <c r="F95" s="126" t="s">
        <v>50</v>
      </c>
      <c r="G95" s="126" t="s">
        <v>51</v>
      </c>
      <c r="H95" s="126" t="s">
        <v>52</v>
      </c>
      <c r="I95" s="126" t="s">
        <v>53</v>
      </c>
      <c r="J95" s="126" t="s">
        <v>54</v>
      </c>
      <c r="K95" s="126" t="s">
        <v>55</v>
      </c>
      <c r="L95" s="126" t="s">
        <v>56</v>
      </c>
    </row>
    <row r="96" spans="1:14" ht="12.75" customHeight="1" x14ac:dyDescent="0.2">
      <c r="A96" s="127">
        <v>1</v>
      </c>
      <c r="B96" s="170"/>
      <c r="C96" s="170"/>
      <c r="D96" s="28"/>
      <c r="E96" s="128" t="s">
        <v>57</v>
      </c>
      <c r="F96" s="129" cm="1">
        <f t="array" ref="F96">_xlfn.IFS(E96="above invert",0.5,E96="below invert",1,E96="ponding",1,E96=" ",0)</f>
        <v>0</v>
      </c>
      <c r="G96" s="130"/>
      <c r="H96" s="28"/>
      <c r="I96" s="28"/>
      <c r="J96" s="131" t="str">
        <f>IF(AND(ISNUMBER(H96),ISNUMBER(I96)), H96*I96, "")</f>
        <v/>
      </c>
      <c r="K96" s="132" t="str">
        <f>IF(AND(ISNUMBER(D96),ISNUMBER(F96),ISNUMBER(G96),ISNUMBER(J96)), D96*G96*J96*F96, "")</f>
        <v/>
      </c>
      <c r="L96" s="171"/>
    </row>
    <row r="97" spans="1:12" x14ac:dyDescent="0.2">
      <c r="A97" s="127">
        <v>2</v>
      </c>
      <c r="B97" s="170"/>
      <c r="C97" s="170"/>
      <c r="D97" s="28"/>
      <c r="E97" s="128" t="s">
        <v>57</v>
      </c>
      <c r="F97" s="129" cm="1">
        <f t="array" ref="F97">_xlfn.IFS(E97="above invert",0.5,E97="below invert",1,E97="ponding",1,E97=" ",0)</f>
        <v>0</v>
      </c>
      <c r="G97" s="130"/>
      <c r="H97" s="28"/>
      <c r="I97" s="28"/>
      <c r="J97" s="131" t="str">
        <f t="shared" ref="J97:J100" si="6">IF(AND(ISNUMBER(H97),ISNUMBER(I97)), H97*I97, "")</f>
        <v/>
      </c>
      <c r="K97" s="132" t="str">
        <f t="shared" ref="K97:K100" si="7">IF(AND(ISNUMBER(D97),ISNUMBER(F97),ISNUMBER(G97),ISNUMBER(J97)), D97*G97*J97*F97, "")</f>
        <v/>
      </c>
      <c r="L97" s="171"/>
    </row>
    <row r="98" spans="1:12" x14ac:dyDescent="0.2">
      <c r="A98" s="127">
        <v>3</v>
      </c>
      <c r="B98" s="170"/>
      <c r="C98" s="170"/>
      <c r="D98" s="28"/>
      <c r="E98" s="128" t="s">
        <v>57</v>
      </c>
      <c r="F98" s="129" cm="1">
        <f t="array" ref="F98">_xlfn.IFS(E98="above invert",0.5,E98="below invert",1,E98="ponding",1,E98=" ",0)</f>
        <v>0</v>
      </c>
      <c r="G98" s="130"/>
      <c r="H98" s="28"/>
      <c r="I98" s="28"/>
      <c r="J98" s="131" t="str">
        <f t="shared" si="6"/>
        <v/>
      </c>
      <c r="K98" s="132" t="str">
        <f t="shared" si="7"/>
        <v/>
      </c>
      <c r="L98" s="171"/>
    </row>
    <row r="99" spans="1:12" x14ac:dyDescent="0.2">
      <c r="A99" s="127">
        <v>4</v>
      </c>
      <c r="B99" s="170"/>
      <c r="C99" s="170"/>
      <c r="D99" s="28"/>
      <c r="E99" s="128" t="s">
        <v>57</v>
      </c>
      <c r="F99" s="129" cm="1">
        <f t="array" ref="F99">_xlfn.IFS(E99="above invert",0.5,E99="below invert",1,E99="ponding",1,E99=" ",0)</f>
        <v>0</v>
      </c>
      <c r="G99" s="130"/>
      <c r="H99" s="28"/>
      <c r="I99" s="28"/>
      <c r="J99" s="131" t="str">
        <f t="shared" si="6"/>
        <v/>
      </c>
      <c r="K99" s="132" t="str">
        <f t="shared" si="7"/>
        <v/>
      </c>
      <c r="L99" s="171"/>
    </row>
    <row r="100" spans="1:12" x14ac:dyDescent="0.2">
      <c r="A100" s="127">
        <v>5</v>
      </c>
      <c r="B100" s="170"/>
      <c r="C100" s="170"/>
      <c r="D100" s="28"/>
      <c r="E100" s="128" t="s">
        <v>57</v>
      </c>
      <c r="F100" s="129" cm="1">
        <f t="array" ref="F100">_xlfn.IFS(E100="above invert",0.5,E100="below invert",1,E100="ponding",1,E100=" ",0)</f>
        <v>0</v>
      </c>
      <c r="G100" s="28"/>
      <c r="H100" s="28"/>
      <c r="I100" s="28"/>
      <c r="J100" s="131" t="str">
        <f t="shared" si="6"/>
        <v/>
      </c>
      <c r="K100" s="132" t="str">
        <f t="shared" si="7"/>
        <v/>
      </c>
      <c r="L100" s="171"/>
    </row>
    <row r="101" spans="1:12" x14ac:dyDescent="0.2">
      <c r="A101" s="54"/>
      <c r="B101" s="54"/>
      <c r="C101" s="54"/>
      <c r="D101" s="54"/>
      <c r="E101" s="54"/>
      <c r="F101" s="54"/>
      <c r="G101" s="54"/>
      <c r="H101" s="54"/>
      <c r="I101" s="54"/>
      <c r="J101" s="133" t="s">
        <v>58</v>
      </c>
      <c r="K101" s="132">
        <f>SUM(K96:K100)</f>
        <v>0</v>
      </c>
      <c r="L101" s="171"/>
    </row>
    <row r="102" spans="1:12" x14ac:dyDescent="0.2">
      <c r="A102" s="54"/>
      <c r="B102" s="54"/>
      <c r="C102" s="134"/>
      <c r="D102" s="134"/>
      <c r="E102" s="134"/>
      <c r="F102" s="134"/>
      <c r="G102" s="134"/>
      <c r="H102" s="134"/>
      <c r="I102" s="134"/>
      <c r="J102" s="135" t="s">
        <v>59</v>
      </c>
      <c r="K102" s="136">
        <f>K101*7.48</f>
        <v>0</v>
      </c>
      <c r="L102" s="171"/>
    </row>
    <row r="103" spans="1:12" x14ac:dyDescent="0.2">
      <c r="A103" s="54"/>
      <c r="B103" s="54"/>
      <c r="C103" s="134"/>
      <c r="D103" s="134"/>
      <c r="E103" s="134"/>
      <c r="F103" s="134"/>
      <c r="G103" s="134"/>
      <c r="H103" s="134"/>
      <c r="I103" s="134"/>
      <c r="J103" s="54"/>
      <c r="K103" s="135"/>
      <c r="L103" s="135"/>
    </row>
    <row r="104" spans="1:12" x14ac:dyDescent="0.2">
      <c r="A104" s="162" t="s">
        <v>60</v>
      </c>
      <c r="B104" s="162"/>
      <c r="C104" s="162"/>
      <c r="D104" s="162"/>
      <c r="E104" s="162"/>
      <c r="F104" s="162"/>
      <c r="G104" s="162"/>
      <c r="H104" s="162"/>
      <c r="I104" s="162"/>
      <c r="J104" s="162"/>
      <c r="K104" s="162"/>
      <c r="L104" s="126" t="s">
        <v>56</v>
      </c>
    </row>
    <row r="105" spans="1:12" x14ac:dyDescent="0.2">
      <c r="A105" s="168" t="s">
        <v>61</v>
      </c>
      <c r="B105" s="168"/>
      <c r="C105" s="168"/>
      <c r="D105" s="168"/>
      <c r="E105" s="168"/>
      <c r="F105" s="168"/>
      <c r="G105" s="168"/>
      <c r="H105" s="168"/>
      <c r="I105" s="168"/>
      <c r="J105" s="168"/>
      <c r="K105" s="27"/>
      <c r="L105" s="28"/>
    </row>
    <row r="106" spans="1:12" x14ac:dyDescent="0.2">
      <c r="A106" s="169" t="s">
        <v>62</v>
      </c>
      <c r="B106" s="169"/>
      <c r="C106" s="169"/>
      <c r="D106" s="169"/>
      <c r="E106" s="169"/>
      <c r="F106" s="169"/>
      <c r="G106" s="169"/>
      <c r="H106" s="169"/>
      <c r="I106" s="169"/>
      <c r="J106" s="169"/>
      <c r="K106" s="27"/>
      <c r="L106" s="28"/>
    </row>
    <row r="107" spans="1:12" ht="25.5" customHeight="1" x14ac:dyDescent="0.2">
      <c r="A107" s="168" t="s">
        <v>63</v>
      </c>
      <c r="B107" s="168"/>
      <c r="C107" s="168"/>
      <c r="D107" s="168"/>
      <c r="E107" s="168"/>
      <c r="F107" s="168"/>
      <c r="G107" s="168"/>
      <c r="H107" s="168"/>
      <c r="I107" s="168"/>
      <c r="J107" s="168"/>
      <c r="K107" s="29">
        <f>K105-K106</f>
        <v>0</v>
      </c>
      <c r="L107" s="28"/>
    </row>
    <row r="108" spans="1:12" x14ac:dyDescent="0.2">
      <c r="A108" s="54"/>
      <c r="B108" s="54"/>
      <c r="C108" s="134"/>
      <c r="D108" s="134"/>
      <c r="E108" s="134"/>
      <c r="F108" s="134"/>
      <c r="G108" s="134"/>
      <c r="H108" s="134"/>
      <c r="I108" s="134"/>
      <c r="J108" s="54"/>
      <c r="K108" s="135"/>
      <c r="L108" s="135"/>
    </row>
    <row r="109" spans="1:12" x14ac:dyDescent="0.2">
      <c r="A109" s="162" t="s">
        <v>64</v>
      </c>
      <c r="B109" s="162"/>
      <c r="C109" s="162"/>
      <c r="D109" s="162"/>
      <c r="E109" s="162"/>
      <c r="F109" s="162"/>
      <c r="G109" s="162"/>
      <c r="H109" s="162"/>
      <c r="I109" s="162"/>
      <c r="J109" s="162"/>
      <c r="K109" s="162"/>
      <c r="L109" s="126" t="s">
        <v>56</v>
      </c>
    </row>
    <row r="110" spans="1:12" ht="25.5" customHeight="1" x14ac:dyDescent="0.2">
      <c r="A110" s="168" t="s">
        <v>65</v>
      </c>
      <c r="B110" s="168"/>
      <c r="C110" s="168"/>
      <c r="D110" s="168"/>
      <c r="E110" s="168"/>
      <c r="F110" s="168"/>
      <c r="G110" s="168"/>
      <c r="H110" s="168"/>
      <c r="I110" s="168"/>
      <c r="J110" s="168"/>
      <c r="K110" s="27"/>
      <c r="L110" s="28"/>
    </row>
    <row r="111" spans="1:12" x14ac:dyDescent="0.2">
      <c r="A111" s="137"/>
      <c r="B111" s="137"/>
      <c r="C111" s="137"/>
      <c r="D111" s="137"/>
      <c r="E111" s="137"/>
      <c r="F111" s="137"/>
      <c r="G111" s="137"/>
      <c r="H111" s="137"/>
      <c r="I111" s="137"/>
      <c r="J111" s="133" t="s">
        <v>66</v>
      </c>
      <c r="K111" s="138">
        <f>IF(K110&gt;3.6,3.6,K110)</f>
        <v>0</v>
      </c>
      <c r="L111" s="28"/>
    </row>
    <row r="112" spans="1:12" x14ac:dyDescent="0.2">
      <c r="A112" s="169" t="s">
        <v>67</v>
      </c>
      <c r="B112" s="169"/>
      <c r="C112" s="169"/>
      <c r="D112" s="169"/>
      <c r="E112" s="169"/>
      <c r="F112" s="169"/>
      <c r="G112" s="169"/>
      <c r="H112" s="169"/>
      <c r="I112" s="169"/>
      <c r="J112" s="169" t="s">
        <v>67</v>
      </c>
      <c r="K112" s="27"/>
      <c r="L112" s="28"/>
    </row>
    <row r="113" spans="1:14" x14ac:dyDescent="0.2">
      <c r="A113" s="169" t="s">
        <v>68</v>
      </c>
      <c r="B113" s="169"/>
      <c r="C113" s="169"/>
      <c r="D113" s="169"/>
      <c r="E113" s="169"/>
      <c r="F113" s="169"/>
      <c r="G113" s="169"/>
      <c r="H113" s="169"/>
      <c r="I113" s="169"/>
      <c r="J113" s="169"/>
      <c r="K113" s="138">
        <f>K111*K112*6/12</f>
        <v>0</v>
      </c>
      <c r="L113" s="28"/>
    </row>
    <row r="114" spans="1:14" ht="13.5" customHeight="1" x14ac:dyDescent="0.2">
      <c r="A114" s="137"/>
      <c r="B114" s="133"/>
      <c r="C114" s="133"/>
      <c r="D114" s="133"/>
      <c r="E114" s="133"/>
      <c r="F114" s="133"/>
      <c r="G114" s="133"/>
      <c r="H114" s="133"/>
      <c r="I114" s="133"/>
      <c r="J114" s="135" t="s">
        <v>69</v>
      </c>
      <c r="K114" s="139">
        <f>K113*7.48</f>
        <v>0</v>
      </c>
      <c r="L114" s="28"/>
    </row>
    <row r="115" spans="1:14" x14ac:dyDescent="0.2">
      <c r="A115" s="54"/>
      <c r="B115" s="54"/>
      <c r="C115" s="54"/>
      <c r="D115" s="54"/>
      <c r="E115" s="54"/>
      <c r="F115" s="54"/>
      <c r="G115" s="54"/>
      <c r="H115" s="54"/>
      <c r="I115" s="54"/>
      <c r="J115" s="54"/>
      <c r="K115" s="54"/>
      <c r="L115" s="54"/>
    </row>
    <row r="116" spans="1:14" ht="15.75" x14ac:dyDescent="0.2">
      <c r="A116" s="124" t="s">
        <v>73</v>
      </c>
      <c r="B116" s="54"/>
      <c r="C116" s="140"/>
      <c r="D116" s="54"/>
      <c r="E116" s="54"/>
      <c r="F116" s="54"/>
      <c r="G116" s="54"/>
      <c r="H116" s="54"/>
      <c r="I116" s="54"/>
      <c r="J116" s="54"/>
      <c r="K116" s="54"/>
      <c r="L116" s="54"/>
      <c r="N116" s="14" t="s">
        <v>45</v>
      </c>
    </row>
    <row r="117" spans="1:14" x14ac:dyDescent="0.2">
      <c r="A117" s="162" t="s">
        <v>46</v>
      </c>
      <c r="B117" s="162"/>
      <c r="C117" s="162"/>
      <c r="D117" s="162"/>
      <c r="E117" s="162"/>
      <c r="F117" s="162"/>
      <c r="G117" s="162"/>
      <c r="H117" s="162"/>
      <c r="I117" s="162"/>
      <c r="J117" s="162"/>
      <c r="K117" s="162"/>
      <c r="L117" s="162"/>
    </row>
    <row r="118" spans="1:14" s="17" customFormat="1" ht="25.5" x14ac:dyDescent="0.2">
      <c r="A118" s="125" t="s">
        <v>47</v>
      </c>
      <c r="B118" s="163" t="s">
        <v>48</v>
      </c>
      <c r="C118" s="163"/>
      <c r="D118" s="126" t="s">
        <v>10</v>
      </c>
      <c r="E118" s="126" t="s">
        <v>49</v>
      </c>
      <c r="F118" s="126" t="s">
        <v>50</v>
      </c>
      <c r="G118" s="126" t="s">
        <v>51</v>
      </c>
      <c r="H118" s="126" t="s">
        <v>52</v>
      </c>
      <c r="I118" s="126" t="s">
        <v>53</v>
      </c>
      <c r="J118" s="126" t="s">
        <v>54</v>
      </c>
      <c r="K118" s="126" t="s">
        <v>55</v>
      </c>
      <c r="L118" s="126" t="s">
        <v>56</v>
      </c>
    </row>
    <row r="119" spans="1:14" ht="12.75" customHeight="1" x14ac:dyDescent="0.2">
      <c r="A119" s="127">
        <v>1</v>
      </c>
      <c r="B119" s="170"/>
      <c r="C119" s="170"/>
      <c r="D119" s="28"/>
      <c r="E119" s="128" t="s">
        <v>57</v>
      </c>
      <c r="F119" s="129" cm="1">
        <f t="array" ref="F119">_xlfn.IFS(E119="above invert",0.5,E119="below invert",1,E119="ponding",1,E119=" ",0)</f>
        <v>0</v>
      </c>
      <c r="G119" s="130"/>
      <c r="H119" s="28"/>
      <c r="I119" s="28"/>
      <c r="J119" s="131" t="str">
        <f>IF(AND(ISNUMBER(H119),ISNUMBER(I119)), H119*I119, "")</f>
        <v/>
      </c>
      <c r="K119" s="132" t="str">
        <f>IF(AND(ISNUMBER(D119),ISNUMBER(F119),ISNUMBER(G119),ISNUMBER(J119)), D119*G119*J119*F119, "")</f>
        <v/>
      </c>
      <c r="L119" s="171"/>
    </row>
    <row r="120" spans="1:14" x14ac:dyDescent="0.2">
      <c r="A120" s="127">
        <v>2</v>
      </c>
      <c r="B120" s="170"/>
      <c r="C120" s="170"/>
      <c r="D120" s="28"/>
      <c r="E120" s="128" t="s">
        <v>57</v>
      </c>
      <c r="F120" s="129" cm="1">
        <f t="array" ref="F120">_xlfn.IFS(E120="above invert",0.5,E120="below invert",1,E120="ponding",1,E120=" ",0)</f>
        <v>0</v>
      </c>
      <c r="G120" s="130"/>
      <c r="H120" s="28"/>
      <c r="I120" s="28"/>
      <c r="J120" s="131" t="str">
        <f t="shared" ref="J120:J123" si="8">IF(AND(ISNUMBER(H120),ISNUMBER(I120)), H120*I120, "")</f>
        <v/>
      </c>
      <c r="K120" s="132" t="str">
        <f t="shared" ref="K120:K123" si="9">IF(AND(ISNUMBER(D120),ISNUMBER(F120),ISNUMBER(G120),ISNUMBER(J120)), D120*G120*J120*F120, "")</f>
        <v/>
      </c>
      <c r="L120" s="171"/>
    </row>
    <row r="121" spans="1:14" x14ac:dyDescent="0.2">
      <c r="A121" s="127">
        <v>3</v>
      </c>
      <c r="B121" s="170"/>
      <c r="C121" s="170"/>
      <c r="D121" s="28"/>
      <c r="E121" s="128" t="s">
        <v>57</v>
      </c>
      <c r="F121" s="129" cm="1">
        <f t="array" ref="F121">_xlfn.IFS(E121="above invert",0.5,E121="below invert",1,E121="ponding",1,E121=" ",0)</f>
        <v>0</v>
      </c>
      <c r="G121" s="130"/>
      <c r="H121" s="28"/>
      <c r="I121" s="28"/>
      <c r="J121" s="131" t="str">
        <f t="shared" si="8"/>
        <v/>
      </c>
      <c r="K121" s="132" t="str">
        <f t="shared" si="9"/>
        <v/>
      </c>
      <c r="L121" s="171"/>
    </row>
    <row r="122" spans="1:14" x14ac:dyDescent="0.2">
      <c r="A122" s="127">
        <v>4</v>
      </c>
      <c r="B122" s="170"/>
      <c r="C122" s="170"/>
      <c r="D122" s="28"/>
      <c r="E122" s="128" t="s">
        <v>57</v>
      </c>
      <c r="F122" s="129" cm="1">
        <f t="array" ref="F122">_xlfn.IFS(E122="above invert",0.5,E122="below invert",1,E122="ponding",1,E122=" ",0)</f>
        <v>0</v>
      </c>
      <c r="G122" s="130"/>
      <c r="H122" s="28"/>
      <c r="I122" s="28"/>
      <c r="J122" s="131" t="str">
        <f t="shared" si="8"/>
        <v/>
      </c>
      <c r="K122" s="132" t="str">
        <f t="shared" si="9"/>
        <v/>
      </c>
      <c r="L122" s="171"/>
    </row>
    <row r="123" spans="1:14" x14ac:dyDescent="0.2">
      <c r="A123" s="127">
        <v>5</v>
      </c>
      <c r="B123" s="170"/>
      <c r="C123" s="170"/>
      <c r="D123" s="28"/>
      <c r="E123" s="128" t="s">
        <v>57</v>
      </c>
      <c r="F123" s="129" cm="1">
        <f t="array" ref="F123">_xlfn.IFS(E123="above invert",0.5,E123="below invert",1,E123="ponding",1,E123=" ",0)</f>
        <v>0</v>
      </c>
      <c r="G123" s="28"/>
      <c r="H123" s="28"/>
      <c r="I123" s="28"/>
      <c r="J123" s="131" t="str">
        <f t="shared" si="8"/>
        <v/>
      </c>
      <c r="K123" s="132" t="str">
        <f t="shared" si="9"/>
        <v/>
      </c>
      <c r="L123" s="171"/>
    </row>
    <row r="124" spans="1:14" x14ac:dyDescent="0.2">
      <c r="A124" s="54"/>
      <c r="B124" s="54"/>
      <c r="C124" s="54"/>
      <c r="D124" s="54"/>
      <c r="E124" s="54"/>
      <c r="F124" s="54"/>
      <c r="G124" s="54"/>
      <c r="H124" s="54"/>
      <c r="I124" s="54"/>
      <c r="J124" s="133" t="s">
        <v>58</v>
      </c>
      <c r="K124" s="132">
        <f>SUM(K119:K123)</f>
        <v>0</v>
      </c>
      <c r="L124" s="171"/>
    </row>
    <row r="125" spans="1:14" x14ac:dyDescent="0.2">
      <c r="A125" s="54"/>
      <c r="B125" s="54"/>
      <c r="C125" s="134"/>
      <c r="D125" s="134"/>
      <c r="E125" s="134"/>
      <c r="F125" s="134"/>
      <c r="G125" s="134"/>
      <c r="H125" s="134"/>
      <c r="I125" s="134"/>
      <c r="J125" s="135" t="s">
        <v>59</v>
      </c>
      <c r="K125" s="136">
        <f>K124*7.48</f>
        <v>0</v>
      </c>
      <c r="L125" s="171"/>
    </row>
    <row r="126" spans="1:14" x14ac:dyDescent="0.2">
      <c r="A126" s="54"/>
      <c r="B126" s="54"/>
      <c r="C126" s="134"/>
      <c r="D126" s="134"/>
      <c r="E126" s="134"/>
      <c r="F126" s="134"/>
      <c r="G126" s="134"/>
      <c r="H126" s="134"/>
      <c r="I126" s="134"/>
      <c r="J126" s="54"/>
      <c r="K126" s="135"/>
      <c r="L126" s="135"/>
    </row>
    <row r="127" spans="1:14" x14ac:dyDescent="0.2">
      <c r="A127" s="162" t="s">
        <v>60</v>
      </c>
      <c r="B127" s="162"/>
      <c r="C127" s="162"/>
      <c r="D127" s="162"/>
      <c r="E127" s="162"/>
      <c r="F127" s="162"/>
      <c r="G127" s="162"/>
      <c r="H127" s="162"/>
      <c r="I127" s="162"/>
      <c r="J127" s="162"/>
      <c r="K127" s="162"/>
      <c r="L127" s="126" t="s">
        <v>56</v>
      </c>
    </row>
    <row r="128" spans="1:14" x14ac:dyDescent="0.2">
      <c r="A128" s="168" t="s">
        <v>61</v>
      </c>
      <c r="B128" s="168"/>
      <c r="C128" s="168"/>
      <c r="D128" s="168"/>
      <c r="E128" s="168"/>
      <c r="F128" s="168"/>
      <c r="G128" s="168"/>
      <c r="H128" s="168"/>
      <c r="I128" s="168"/>
      <c r="J128" s="168"/>
      <c r="K128" s="27"/>
      <c r="L128" s="28"/>
    </row>
    <row r="129" spans="1:12" x14ac:dyDescent="0.2">
      <c r="A129" s="169" t="s">
        <v>62</v>
      </c>
      <c r="B129" s="169"/>
      <c r="C129" s="169"/>
      <c r="D129" s="169"/>
      <c r="E129" s="169"/>
      <c r="F129" s="169"/>
      <c r="G129" s="169"/>
      <c r="H129" s="169"/>
      <c r="I129" s="169"/>
      <c r="J129" s="169"/>
      <c r="K129" s="27"/>
      <c r="L129" s="28"/>
    </row>
    <row r="130" spans="1:12" ht="25.5" customHeight="1" x14ac:dyDescent="0.2">
      <c r="A130" s="168" t="s">
        <v>63</v>
      </c>
      <c r="B130" s="168"/>
      <c r="C130" s="168"/>
      <c r="D130" s="168"/>
      <c r="E130" s="168"/>
      <c r="F130" s="168"/>
      <c r="G130" s="168"/>
      <c r="H130" s="168"/>
      <c r="I130" s="168"/>
      <c r="J130" s="168"/>
      <c r="K130" s="29">
        <f>K128-K129</f>
        <v>0</v>
      </c>
      <c r="L130" s="28"/>
    </row>
    <row r="131" spans="1:12" x14ac:dyDescent="0.2">
      <c r="A131" s="54"/>
      <c r="B131" s="54"/>
      <c r="C131" s="134"/>
      <c r="D131" s="134"/>
      <c r="E131" s="134"/>
      <c r="F131" s="134"/>
      <c r="G131" s="134"/>
      <c r="H131" s="134"/>
      <c r="I131" s="134"/>
      <c r="J131" s="54"/>
      <c r="K131" s="135"/>
      <c r="L131" s="135"/>
    </row>
    <row r="132" spans="1:12" x14ac:dyDescent="0.2">
      <c r="A132" s="162" t="s">
        <v>64</v>
      </c>
      <c r="B132" s="162"/>
      <c r="C132" s="162"/>
      <c r="D132" s="162"/>
      <c r="E132" s="162"/>
      <c r="F132" s="162"/>
      <c r="G132" s="162"/>
      <c r="H132" s="162"/>
      <c r="I132" s="162"/>
      <c r="J132" s="162"/>
      <c r="K132" s="162"/>
      <c r="L132" s="126" t="s">
        <v>56</v>
      </c>
    </row>
    <row r="133" spans="1:12" ht="25.5" customHeight="1" x14ac:dyDescent="0.2">
      <c r="A133" s="168" t="s">
        <v>65</v>
      </c>
      <c r="B133" s="168"/>
      <c r="C133" s="168"/>
      <c r="D133" s="168"/>
      <c r="E133" s="168"/>
      <c r="F133" s="168"/>
      <c r="G133" s="168"/>
      <c r="H133" s="168"/>
      <c r="I133" s="168"/>
      <c r="J133" s="168"/>
      <c r="K133" s="27"/>
      <c r="L133" s="28"/>
    </row>
    <row r="134" spans="1:12" x14ac:dyDescent="0.2">
      <c r="A134" s="137"/>
      <c r="B134" s="137"/>
      <c r="C134" s="137"/>
      <c r="D134" s="137"/>
      <c r="E134" s="137"/>
      <c r="F134" s="137"/>
      <c r="G134" s="137"/>
      <c r="H134" s="137"/>
      <c r="I134" s="137"/>
      <c r="J134" s="133" t="s">
        <v>66</v>
      </c>
      <c r="K134" s="138">
        <f>IF(K133&gt;3.6,3.6,K133)</f>
        <v>0</v>
      </c>
      <c r="L134" s="28"/>
    </row>
    <row r="135" spans="1:12" x14ac:dyDescent="0.2">
      <c r="A135" s="169" t="s">
        <v>67</v>
      </c>
      <c r="B135" s="169"/>
      <c r="C135" s="169"/>
      <c r="D135" s="169"/>
      <c r="E135" s="169"/>
      <c r="F135" s="169"/>
      <c r="G135" s="169"/>
      <c r="H135" s="169"/>
      <c r="I135" s="169"/>
      <c r="J135" s="169" t="s">
        <v>67</v>
      </c>
      <c r="K135" s="27"/>
      <c r="L135" s="28"/>
    </row>
    <row r="136" spans="1:12" x14ac:dyDescent="0.2">
      <c r="A136" s="169" t="s">
        <v>68</v>
      </c>
      <c r="B136" s="169"/>
      <c r="C136" s="169"/>
      <c r="D136" s="169"/>
      <c r="E136" s="169"/>
      <c r="F136" s="169"/>
      <c r="G136" s="169"/>
      <c r="H136" s="169"/>
      <c r="I136" s="169"/>
      <c r="J136" s="169"/>
      <c r="K136" s="138">
        <f>K134*K135*6/12</f>
        <v>0</v>
      </c>
      <c r="L136" s="28"/>
    </row>
    <row r="137" spans="1:12" ht="13.5" customHeight="1" x14ac:dyDescent="0.2">
      <c r="A137" s="137"/>
      <c r="B137" s="133"/>
      <c r="C137" s="133"/>
      <c r="D137" s="133"/>
      <c r="E137" s="133"/>
      <c r="F137" s="133"/>
      <c r="G137" s="133"/>
      <c r="H137" s="133"/>
      <c r="I137" s="133"/>
      <c r="J137" s="135" t="s">
        <v>69</v>
      </c>
      <c r="K137" s="139">
        <f>K136*7.48</f>
        <v>0</v>
      </c>
      <c r="L137" s="28"/>
    </row>
    <row r="138" spans="1:12" x14ac:dyDescent="0.2">
      <c r="A138" s="54"/>
      <c r="B138" s="54"/>
      <c r="C138" s="54"/>
      <c r="D138" s="54"/>
      <c r="E138" s="54"/>
      <c r="F138" s="54"/>
      <c r="G138" s="54"/>
      <c r="H138" s="54"/>
      <c r="I138" s="54"/>
      <c r="J138" s="54"/>
      <c r="K138" s="54"/>
      <c r="L138" s="54"/>
    </row>
    <row r="139" spans="1:12" x14ac:dyDescent="0.2">
      <c r="A139" s="54"/>
      <c r="B139" s="54"/>
      <c r="C139" s="54"/>
      <c r="D139" s="54"/>
      <c r="E139" s="54"/>
      <c r="F139" s="54"/>
      <c r="G139" s="54"/>
      <c r="H139" s="54"/>
      <c r="I139" s="54"/>
      <c r="J139" s="54"/>
      <c r="K139" s="54"/>
      <c r="L139" s="54"/>
    </row>
    <row r="140" spans="1:12" x14ac:dyDescent="0.2">
      <c r="A140" s="54"/>
      <c r="B140" s="54"/>
      <c r="C140" s="54"/>
      <c r="D140" s="54"/>
      <c r="E140" s="54"/>
      <c r="F140" s="54"/>
      <c r="G140" s="54"/>
      <c r="H140" s="54"/>
      <c r="I140" s="54"/>
      <c r="J140" s="54"/>
      <c r="K140" s="54"/>
      <c r="L140" s="54"/>
    </row>
    <row r="141" spans="1:12" x14ac:dyDescent="0.2">
      <c r="A141" s="54"/>
      <c r="B141" s="54"/>
      <c r="C141" s="54"/>
      <c r="D141" s="54"/>
      <c r="E141" s="54"/>
      <c r="F141" s="54"/>
      <c r="G141" s="54"/>
      <c r="H141" s="54"/>
      <c r="I141" s="54"/>
      <c r="J141" s="54"/>
      <c r="K141" s="54"/>
      <c r="L141" s="54"/>
    </row>
    <row r="142" spans="1:12" x14ac:dyDescent="0.2">
      <c r="A142" s="54"/>
      <c r="B142" s="54"/>
      <c r="C142" s="54"/>
      <c r="D142" s="54"/>
      <c r="E142" s="54"/>
      <c r="F142" s="54"/>
      <c r="G142" s="54"/>
      <c r="H142" s="54"/>
      <c r="I142" s="54"/>
      <c r="J142" s="54"/>
      <c r="K142" s="54"/>
      <c r="L142" s="54"/>
    </row>
    <row r="143" spans="1:12" x14ac:dyDescent="0.2">
      <c r="A143" s="54"/>
      <c r="B143" s="54"/>
      <c r="C143" s="54"/>
      <c r="D143" s="54"/>
      <c r="E143" s="54"/>
      <c r="F143" s="54"/>
      <c r="G143" s="54"/>
      <c r="H143" s="54"/>
      <c r="I143" s="54"/>
      <c r="J143" s="54"/>
      <c r="K143" s="54"/>
      <c r="L143" s="54"/>
    </row>
  </sheetData>
  <mergeCells count="110">
    <mergeCell ref="A7:B7"/>
    <mergeCell ref="A8:B8"/>
    <mergeCell ref="C20:D20"/>
    <mergeCell ref="C21:E21"/>
    <mergeCell ref="F21:G21"/>
    <mergeCell ref="H21:I21"/>
    <mergeCell ref="A16:B16"/>
    <mergeCell ref="A19:B19"/>
    <mergeCell ref="A20:B20"/>
    <mergeCell ref="A21:B21"/>
    <mergeCell ref="A18:B18"/>
    <mergeCell ref="C16:D16"/>
    <mergeCell ref="C18:D18"/>
    <mergeCell ref="E19:F19"/>
    <mergeCell ref="A17:B17"/>
    <mergeCell ref="C17:D17"/>
    <mergeCell ref="A133:J133"/>
    <mergeCell ref="A135:J135"/>
    <mergeCell ref="A136:J136"/>
    <mergeCell ref="B123:C123"/>
    <mergeCell ref="A127:K127"/>
    <mergeCell ref="A128:J128"/>
    <mergeCell ref="A129:J129"/>
    <mergeCell ref="A130:J130"/>
    <mergeCell ref="A132:K132"/>
    <mergeCell ref="A106:J106"/>
    <mergeCell ref="A107:J107"/>
    <mergeCell ref="B119:C119"/>
    <mergeCell ref="A83:J83"/>
    <mergeCell ref="A84:J84"/>
    <mergeCell ref="A109:K109"/>
    <mergeCell ref="A87:J87"/>
    <mergeCell ref="A89:J89"/>
    <mergeCell ref="A90:J90"/>
    <mergeCell ref="A94:L94"/>
    <mergeCell ref="B95:C95"/>
    <mergeCell ref="B96:C96"/>
    <mergeCell ref="L119:L125"/>
    <mergeCell ref="B120:C120"/>
    <mergeCell ref="B121:C121"/>
    <mergeCell ref="B122:C122"/>
    <mergeCell ref="A110:J110"/>
    <mergeCell ref="A112:J112"/>
    <mergeCell ref="A113:J113"/>
    <mergeCell ref="A117:L117"/>
    <mergeCell ref="B118:C118"/>
    <mergeCell ref="L96:L102"/>
    <mergeCell ref="B97:C97"/>
    <mergeCell ref="B98:C98"/>
    <mergeCell ref="B99:C99"/>
    <mergeCell ref="B100:C100"/>
    <mergeCell ref="A104:K104"/>
    <mergeCell ref="A105:J105"/>
    <mergeCell ref="A60:J60"/>
    <mergeCell ref="A61:J61"/>
    <mergeCell ref="A86:K86"/>
    <mergeCell ref="A64:J64"/>
    <mergeCell ref="A66:J66"/>
    <mergeCell ref="A67:J67"/>
    <mergeCell ref="A71:L71"/>
    <mergeCell ref="B72:C72"/>
    <mergeCell ref="B73:C73"/>
    <mergeCell ref="L73:L79"/>
    <mergeCell ref="B74:C74"/>
    <mergeCell ref="B75:C75"/>
    <mergeCell ref="B76:C76"/>
    <mergeCell ref="B77:C77"/>
    <mergeCell ref="A81:K81"/>
    <mergeCell ref="A82:J82"/>
    <mergeCell ref="A37:J37"/>
    <mergeCell ref="A38:J38"/>
    <mergeCell ref="A63:K63"/>
    <mergeCell ref="A41:J41"/>
    <mergeCell ref="A43:J43"/>
    <mergeCell ref="A44:J44"/>
    <mergeCell ref="A48:L48"/>
    <mergeCell ref="B49:C49"/>
    <mergeCell ref="B50:C50"/>
    <mergeCell ref="L50:L56"/>
    <mergeCell ref="B51:C51"/>
    <mergeCell ref="B52:C52"/>
    <mergeCell ref="B53:C53"/>
    <mergeCell ref="B54:C54"/>
    <mergeCell ref="A58:K58"/>
    <mergeCell ref="A59:J59"/>
    <mergeCell ref="A40:K40"/>
    <mergeCell ref="A35:K35"/>
    <mergeCell ref="A36:J36"/>
    <mergeCell ref="A5:B5"/>
    <mergeCell ref="A9:B9"/>
    <mergeCell ref="A10:B10"/>
    <mergeCell ref="E10:I11"/>
    <mergeCell ref="A11:B11"/>
    <mergeCell ref="A12:B12"/>
    <mergeCell ref="A13:B13"/>
    <mergeCell ref="C5:I5"/>
    <mergeCell ref="A14:B15"/>
    <mergeCell ref="E14:F14"/>
    <mergeCell ref="C23:D23"/>
    <mergeCell ref="A25:L25"/>
    <mergeCell ref="B26:C26"/>
    <mergeCell ref="B27:C27"/>
    <mergeCell ref="L27:L33"/>
    <mergeCell ref="B28:C28"/>
    <mergeCell ref="B29:C29"/>
    <mergeCell ref="B30:C30"/>
    <mergeCell ref="B31:C31"/>
    <mergeCell ref="C14:D14"/>
    <mergeCell ref="G19:H19"/>
    <mergeCell ref="K2:L14"/>
  </mergeCells>
  <dataValidations count="2">
    <dataValidation allowBlank="1" showInputMessage="1" showErrorMessage="1" sqref="E10 J1 F96:F100 F27:F31 F50:F54 F73:F77 F9 F119:F123" xr:uid="{6FD7022F-F016-479E-9A69-6FB51CDB30DA}"/>
    <dataValidation type="list" allowBlank="1" showInputMessage="1" showErrorMessage="1" sqref="E96:E100 E119:E123 E50:E54 E73:E77 E27:E31" xr:uid="{DFA46621-B9B1-46D4-AB0A-BFEDAD382BE8}">
      <formula1>"' ,above invert,below invert,ponding"</formula1>
    </dataValidation>
  </dataValidations>
  <pageMargins left="0.25" right="0.25" top="0.5" bottom="0.5" header="0.3" footer="0.3"/>
  <pageSetup scale="75" fitToHeight="0" orientation="landscape" verticalDpi="1200" r:id="rId1"/>
  <headerFooter>
    <oddFooter>&amp;LDate Printed: &amp;D&amp;CFinal Constructed DRC Page &amp;P of &amp;N</oddFooter>
  </headerFooter>
  <rowBreaks count="2" manualBreakCount="2">
    <brk id="46" max="11" man="1"/>
    <brk id="92" max="11"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570FE-4E51-41BD-B997-B4C0FDDBFC3A}">
  <sheetPr>
    <tabColor rgb="FFE015EB"/>
    <pageSetUpPr fitToPage="1"/>
  </sheetPr>
  <dimension ref="A1:AB101"/>
  <sheetViews>
    <sheetView zoomScale="80" zoomScaleNormal="80" workbookViewId="0"/>
  </sheetViews>
  <sheetFormatPr defaultRowHeight="12.75" x14ac:dyDescent="0.2"/>
  <cols>
    <col min="1" max="1" width="4.42578125" style="56" customWidth="1"/>
    <col min="2" max="2" width="10.85546875" style="56" customWidth="1"/>
    <col min="3" max="3" width="9.140625" style="56"/>
    <col min="4" max="5" width="11.5703125" style="56" customWidth="1"/>
    <col min="6" max="6" width="19.85546875" style="56" customWidth="1"/>
    <col min="7" max="7" width="9.140625" style="56"/>
    <col min="8" max="8" width="10.28515625" style="56" customWidth="1"/>
    <col min="9" max="9" width="11.28515625" style="56" customWidth="1"/>
    <col min="10" max="10" width="12.28515625" style="56" customWidth="1"/>
    <col min="11" max="11" width="10.42578125" style="56" customWidth="1"/>
    <col min="12" max="12" width="11.85546875" style="56" customWidth="1"/>
    <col min="13" max="13" width="11.7109375" style="56" customWidth="1"/>
    <col min="14" max="15" width="12.85546875" style="56" customWidth="1"/>
    <col min="16" max="16" width="4" style="56" customWidth="1"/>
    <col min="17" max="17" width="11.5703125" style="56" customWidth="1"/>
    <col min="18" max="18" width="70.28515625" style="56" customWidth="1"/>
    <col min="19" max="19" width="6" style="56" customWidth="1"/>
    <col min="20" max="16384" width="9.140625" style="56"/>
  </cols>
  <sheetData>
    <row r="1" spans="1:28" ht="24" customHeight="1" x14ac:dyDescent="0.25">
      <c r="A1" s="57"/>
      <c r="B1" s="173" t="s">
        <v>78</v>
      </c>
      <c r="C1" s="173"/>
      <c r="D1" s="173"/>
      <c r="E1" s="173"/>
      <c r="F1" s="173"/>
      <c r="G1" s="173"/>
      <c r="H1" s="173"/>
      <c r="I1" s="173"/>
      <c r="J1" s="173"/>
      <c r="K1" s="173"/>
      <c r="L1" s="173"/>
      <c r="M1" s="173"/>
      <c r="N1" s="173"/>
      <c r="O1" s="174"/>
      <c r="P1" s="74"/>
      <c r="Q1" s="75" t="s">
        <v>1</v>
      </c>
      <c r="R1" s="75" t="s">
        <v>2</v>
      </c>
      <c r="S1" s="57"/>
      <c r="T1" s="57"/>
      <c r="U1" s="57"/>
      <c r="V1" s="57"/>
      <c r="W1" s="57"/>
      <c r="X1" s="57"/>
      <c r="Y1" s="57"/>
      <c r="Z1" s="57"/>
      <c r="AA1" s="57"/>
      <c r="AB1" s="57"/>
    </row>
    <row r="2" spans="1:28" ht="13.5" customHeight="1" x14ac:dyDescent="0.2">
      <c r="A2" s="72"/>
      <c r="B2" s="72"/>
      <c r="C2" s="77"/>
      <c r="D2" s="77"/>
      <c r="E2" s="77"/>
      <c r="F2" s="77"/>
      <c r="G2" s="77"/>
      <c r="H2" s="77"/>
      <c r="I2" s="77"/>
      <c r="J2" s="72"/>
      <c r="K2" s="77"/>
      <c r="L2" s="77"/>
      <c r="M2" s="77"/>
      <c r="N2" s="77"/>
      <c r="O2" s="77"/>
      <c r="P2" s="72"/>
      <c r="R2" s="176" t="s">
        <v>79</v>
      </c>
      <c r="S2" s="103"/>
      <c r="T2" s="57"/>
      <c r="U2" s="57"/>
      <c r="V2" s="57"/>
      <c r="W2" s="57"/>
      <c r="X2" s="57"/>
      <c r="Y2" s="57"/>
      <c r="Z2" s="57"/>
      <c r="AA2" s="57"/>
      <c r="AB2" s="57"/>
    </row>
    <row r="3" spans="1:28" ht="26.25" customHeight="1" x14ac:dyDescent="0.2">
      <c r="A3" s="67"/>
      <c r="B3" s="91" t="s">
        <v>80</v>
      </c>
      <c r="C3" s="172"/>
      <c r="D3" s="172"/>
      <c r="E3" s="172"/>
      <c r="F3" s="172"/>
      <c r="G3" s="172"/>
      <c r="H3" s="172"/>
      <c r="I3" s="172"/>
      <c r="J3" s="93" t="s">
        <v>14</v>
      </c>
      <c r="K3" s="177" t="s">
        <v>111</v>
      </c>
      <c r="L3" s="177"/>
      <c r="M3" s="177"/>
      <c r="N3" s="177"/>
      <c r="O3" s="177"/>
      <c r="P3" s="67"/>
      <c r="Q3" s="101" t="s">
        <v>4</v>
      </c>
      <c r="R3" s="176"/>
      <c r="S3" s="103"/>
      <c r="T3" s="57"/>
      <c r="U3" s="57"/>
      <c r="V3" s="57"/>
      <c r="W3" s="57"/>
      <c r="X3" s="57"/>
      <c r="Y3" s="57"/>
      <c r="Z3" s="57"/>
      <c r="AA3" s="57"/>
      <c r="AB3" s="57"/>
    </row>
    <row r="4" spans="1:28" ht="13.5" customHeight="1" x14ac:dyDescent="0.2">
      <c r="A4" s="67"/>
      <c r="B4" s="67"/>
      <c r="C4" s="91"/>
      <c r="D4" s="91"/>
      <c r="E4" s="91"/>
      <c r="F4" s="91"/>
      <c r="G4" s="91"/>
      <c r="H4" s="91"/>
      <c r="I4" s="91"/>
      <c r="J4" s="91"/>
      <c r="K4" s="91"/>
      <c r="L4" s="91"/>
      <c r="M4" s="91"/>
      <c r="N4" s="91"/>
      <c r="O4" s="91"/>
      <c r="P4" s="67"/>
      <c r="Q4" s="67"/>
      <c r="R4" s="176"/>
      <c r="S4" s="103"/>
      <c r="T4" s="57"/>
      <c r="U4" s="57"/>
      <c r="V4" s="57"/>
      <c r="W4" s="57"/>
      <c r="X4" s="57"/>
      <c r="Y4" s="57"/>
      <c r="Z4" s="57"/>
      <c r="AA4" s="57"/>
      <c r="AB4" s="57"/>
    </row>
    <row r="5" spans="1:28" ht="27" customHeight="1" x14ac:dyDescent="0.2">
      <c r="A5" s="67"/>
      <c r="B5" s="90" t="s">
        <v>82</v>
      </c>
      <c r="C5" s="172"/>
      <c r="D5" s="172"/>
      <c r="E5" s="172"/>
      <c r="F5" s="172"/>
      <c r="G5" s="172"/>
      <c r="H5" s="172"/>
      <c r="I5" s="172"/>
      <c r="J5" s="93" t="s">
        <v>43</v>
      </c>
      <c r="K5" s="175"/>
      <c r="L5" s="175"/>
      <c r="M5" s="175"/>
      <c r="N5" s="175"/>
      <c r="O5" s="175"/>
      <c r="P5" s="67"/>
      <c r="Q5" s="102" t="s">
        <v>7</v>
      </c>
      <c r="R5" s="176"/>
      <c r="S5" s="103"/>
      <c r="T5" s="57"/>
      <c r="U5" s="57"/>
      <c r="V5" s="57"/>
      <c r="W5" s="57"/>
      <c r="X5" s="57"/>
      <c r="Y5" s="57"/>
      <c r="Z5" s="57"/>
      <c r="AA5" s="57"/>
      <c r="AB5" s="57"/>
    </row>
    <row r="6" spans="1:28" ht="13.5" customHeight="1" x14ac:dyDescent="0.2">
      <c r="A6" s="67"/>
      <c r="B6" s="67"/>
      <c r="C6" s="67"/>
      <c r="D6" s="67"/>
      <c r="E6" s="67"/>
      <c r="F6" s="67"/>
      <c r="G6" s="92"/>
      <c r="H6" s="91"/>
      <c r="I6" s="91"/>
      <c r="J6" s="91"/>
      <c r="K6" s="91"/>
      <c r="L6" s="67"/>
      <c r="M6" s="67"/>
      <c r="N6" s="67"/>
      <c r="O6" s="67"/>
      <c r="P6" s="67"/>
      <c r="Q6" s="67"/>
      <c r="R6" s="176"/>
      <c r="S6" s="103"/>
      <c r="T6" s="57"/>
      <c r="U6" s="57"/>
      <c r="V6" s="57"/>
      <c r="W6" s="57"/>
      <c r="X6" s="57"/>
      <c r="Y6" s="57"/>
      <c r="Z6" s="57"/>
      <c r="AA6" s="57"/>
      <c r="AB6" s="57"/>
    </row>
    <row r="7" spans="1:28" ht="13.5" customHeight="1" x14ac:dyDescent="0.2">
      <c r="A7" s="67"/>
      <c r="B7" s="67" t="s">
        <v>83</v>
      </c>
      <c r="C7" s="63" t="s">
        <v>84</v>
      </c>
      <c r="D7" s="95"/>
      <c r="E7" s="95"/>
      <c r="F7" s="64"/>
      <c r="G7" s="64" t="s">
        <v>85</v>
      </c>
      <c r="H7" s="62"/>
      <c r="I7" s="64"/>
      <c r="J7" s="64"/>
      <c r="K7" s="64"/>
      <c r="L7" s="95" t="s">
        <v>86</v>
      </c>
      <c r="M7" s="62"/>
      <c r="N7" s="95"/>
      <c r="O7" s="65"/>
      <c r="P7" s="69"/>
      <c r="Q7" s="67"/>
      <c r="R7" s="176"/>
      <c r="S7" s="103"/>
      <c r="T7" s="57"/>
      <c r="U7" s="57"/>
      <c r="V7" s="57"/>
      <c r="W7" s="57"/>
      <c r="X7" s="57"/>
      <c r="Y7" s="57"/>
      <c r="Z7" s="57"/>
      <c r="AA7" s="57"/>
      <c r="AB7" s="57"/>
    </row>
    <row r="8" spans="1:28" ht="13.5" customHeight="1" x14ac:dyDescent="0.2">
      <c r="A8" s="67"/>
      <c r="B8" s="67"/>
      <c r="C8" s="66"/>
      <c r="D8" s="91"/>
      <c r="E8" s="91"/>
      <c r="F8" s="67"/>
      <c r="G8" s="67" t="s">
        <v>87</v>
      </c>
      <c r="H8" s="54"/>
      <c r="I8" s="67"/>
      <c r="J8" s="67"/>
      <c r="K8" s="67"/>
      <c r="L8" s="91" t="s">
        <v>88</v>
      </c>
      <c r="M8" s="60"/>
      <c r="N8" s="91"/>
      <c r="O8" s="68"/>
      <c r="P8" s="69"/>
      <c r="Q8" s="67"/>
      <c r="R8" s="176"/>
      <c r="S8" s="103"/>
      <c r="T8" s="57"/>
      <c r="U8" s="57"/>
      <c r="V8" s="57"/>
      <c r="W8" s="57"/>
      <c r="X8" s="57"/>
      <c r="Y8" s="57"/>
      <c r="Z8" s="57"/>
      <c r="AA8" s="57"/>
      <c r="AB8" s="57"/>
    </row>
    <row r="9" spans="1:28" ht="13.5" customHeight="1" x14ac:dyDescent="0.2">
      <c r="A9" s="67"/>
      <c r="B9" s="67"/>
      <c r="C9" s="69" t="s">
        <v>89</v>
      </c>
      <c r="D9" s="91"/>
      <c r="E9" s="91"/>
      <c r="F9" s="67"/>
      <c r="G9" s="67"/>
      <c r="H9" s="67"/>
      <c r="I9" s="67"/>
      <c r="J9" s="67"/>
      <c r="K9" s="67"/>
      <c r="L9" s="91"/>
      <c r="M9" s="91"/>
      <c r="N9" s="91"/>
      <c r="O9" s="68"/>
      <c r="P9" s="69"/>
      <c r="Q9" s="67"/>
      <c r="R9" s="176"/>
      <c r="S9" s="103"/>
      <c r="T9" s="57"/>
      <c r="U9" s="57"/>
      <c r="V9" s="57"/>
      <c r="W9" s="57"/>
      <c r="X9" s="57"/>
      <c r="Y9" s="57"/>
      <c r="Z9" s="57"/>
      <c r="AA9" s="57"/>
      <c r="AB9" s="57"/>
    </row>
    <row r="10" spans="1:28" ht="13.5" customHeight="1" x14ac:dyDescent="0.2">
      <c r="A10" s="67"/>
      <c r="B10" s="70"/>
      <c r="C10" s="97"/>
      <c r="D10" s="91"/>
      <c r="E10" s="91"/>
      <c r="F10" s="67"/>
      <c r="G10" s="67"/>
      <c r="H10" s="67"/>
      <c r="I10" s="67"/>
      <c r="J10" s="67"/>
      <c r="K10" s="67"/>
      <c r="L10" s="67"/>
      <c r="M10" s="91"/>
      <c r="N10" s="67"/>
      <c r="O10" s="70"/>
      <c r="P10" s="69"/>
      <c r="Q10" s="67"/>
      <c r="R10" s="176"/>
      <c r="S10" s="103"/>
      <c r="T10" s="57"/>
      <c r="U10" s="57"/>
      <c r="V10" s="57"/>
      <c r="W10" s="57"/>
      <c r="X10" s="57"/>
      <c r="Y10" s="57"/>
      <c r="Z10" s="57"/>
      <c r="AA10" s="57"/>
      <c r="AB10" s="57"/>
    </row>
    <row r="11" spans="1:28" ht="13.5" customHeight="1" x14ac:dyDescent="0.2">
      <c r="A11" s="67"/>
      <c r="B11" s="70"/>
      <c r="C11" s="91"/>
      <c r="D11" s="91"/>
      <c r="E11" s="91"/>
      <c r="F11" s="67"/>
      <c r="G11" s="67"/>
      <c r="H11" s="67"/>
      <c r="I11" s="67"/>
      <c r="J11" s="67"/>
      <c r="K11" s="67"/>
      <c r="L11" s="67"/>
      <c r="M11" s="91"/>
      <c r="N11" s="67"/>
      <c r="O11" s="70"/>
      <c r="P11" s="69"/>
      <c r="Q11" s="76"/>
      <c r="R11" s="176"/>
      <c r="S11" s="103"/>
      <c r="T11" s="57"/>
      <c r="U11" s="57"/>
      <c r="V11" s="57"/>
      <c r="W11" s="57"/>
      <c r="X11" s="57"/>
      <c r="Y11" s="57"/>
      <c r="Z11" s="57"/>
      <c r="AA11" s="57"/>
      <c r="AB11" s="57"/>
    </row>
    <row r="12" spans="1:28" ht="13.5" customHeight="1" x14ac:dyDescent="0.2">
      <c r="A12" s="67"/>
      <c r="B12" s="70"/>
      <c r="C12" s="60"/>
      <c r="D12" s="67"/>
      <c r="E12" s="67"/>
      <c r="F12" s="71"/>
      <c r="G12" s="67"/>
      <c r="H12" s="60"/>
      <c r="I12" s="67"/>
      <c r="J12" s="67"/>
      <c r="K12" s="67"/>
      <c r="L12" s="67"/>
      <c r="M12" s="60"/>
      <c r="N12" s="67"/>
      <c r="O12" s="70"/>
      <c r="P12" s="69"/>
      <c r="Q12" s="67"/>
      <c r="R12" s="176"/>
      <c r="S12" s="103"/>
      <c r="T12" s="57"/>
      <c r="U12" s="57"/>
      <c r="V12" s="57"/>
      <c r="W12" s="57"/>
      <c r="X12" s="57"/>
      <c r="Y12" s="57"/>
      <c r="Z12" s="57"/>
      <c r="AA12" s="57"/>
      <c r="AB12" s="57"/>
    </row>
    <row r="13" spans="1:28" ht="40.5" customHeight="1" x14ac:dyDescent="0.2">
      <c r="A13" s="67"/>
      <c r="B13" s="108" t="s">
        <v>90</v>
      </c>
      <c r="C13" s="212" t="s">
        <v>91</v>
      </c>
      <c r="D13" s="212"/>
      <c r="E13" s="94"/>
      <c r="F13" s="95" t="s">
        <v>18</v>
      </c>
      <c r="G13" s="213" t="s">
        <v>21</v>
      </c>
      <c r="H13" s="213"/>
      <c r="I13" s="213"/>
      <c r="J13" s="96" t="str">
        <f>IF(AND(ISNUMBER(E13),ISNUMBER(E14)), E13/E14, "")</f>
        <v/>
      </c>
      <c r="K13" s="95" t="s">
        <v>22</v>
      </c>
      <c r="L13" s="214" t="s">
        <v>92</v>
      </c>
      <c r="M13" s="214"/>
      <c r="N13" s="214"/>
      <c r="O13" s="113" cm="1">
        <f t="array" ref="O13">_xlfn.IFS(J13&gt;=30%, 5, J13&lt;30%, 3)</f>
        <v>5</v>
      </c>
      <c r="P13" s="67"/>
      <c r="Q13" s="82"/>
      <c r="R13" s="176"/>
      <c r="S13" s="103"/>
      <c r="T13" s="82"/>
      <c r="U13" s="82"/>
      <c r="V13" s="60"/>
      <c r="W13" s="60"/>
      <c r="X13" s="57"/>
      <c r="Y13" s="57"/>
      <c r="Z13" s="57"/>
      <c r="AA13" s="57"/>
      <c r="AB13" s="57"/>
    </row>
    <row r="14" spans="1:28" ht="41.25" customHeight="1" x14ac:dyDescent="0.2">
      <c r="A14" s="67"/>
      <c r="B14" s="67"/>
      <c r="C14" s="215" t="s">
        <v>19</v>
      </c>
      <c r="D14" s="215"/>
      <c r="E14" s="141" t="str">
        <f>IF(ISNUMBER(D40), D40, "")</f>
        <v/>
      </c>
      <c r="F14" s="109" t="s">
        <v>18</v>
      </c>
      <c r="G14" s="217" t="str">
        <f>IF(J13&lt;20%, "WARNING: It may be difficult to meet the 3 inch required minimum with this ratio. Please either; reduce drainage area runoff, divert some flow, or contact staff if 3 inch required minimum is problematic.", "")</f>
        <v/>
      </c>
      <c r="H14" s="217"/>
      <c r="I14" s="217"/>
      <c r="J14" s="217"/>
      <c r="K14" s="217"/>
      <c r="L14" s="216" t="s">
        <v>93</v>
      </c>
      <c r="M14" s="216"/>
      <c r="N14" s="216"/>
      <c r="O14" s="112">
        <v>8.5</v>
      </c>
      <c r="P14" s="67"/>
      <c r="Q14" s="82"/>
      <c r="R14" s="176"/>
      <c r="S14" s="103"/>
      <c r="T14" s="82"/>
      <c r="U14" s="82"/>
      <c r="V14" s="83"/>
      <c r="W14" s="83"/>
      <c r="X14" s="83"/>
      <c r="Y14" s="83"/>
      <c r="Z14" s="83"/>
      <c r="AA14" s="83"/>
      <c r="AB14" s="57"/>
    </row>
    <row r="15" spans="1:28" ht="13.5" customHeight="1" x14ac:dyDescent="0.2">
      <c r="A15" s="67"/>
      <c r="B15" s="67"/>
      <c r="C15" s="91"/>
      <c r="D15" s="91"/>
      <c r="E15" s="91"/>
      <c r="F15" s="67"/>
      <c r="G15" s="67"/>
      <c r="H15" s="67"/>
      <c r="I15" s="67"/>
      <c r="J15" s="67"/>
      <c r="K15" s="67"/>
      <c r="L15" s="67"/>
      <c r="M15" s="67"/>
      <c r="N15" s="67"/>
      <c r="O15" s="67"/>
      <c r="P15" s="57"/>
      <c r="Q15" s="67"/>
      <c r="R15" s="67"/>
      <c r="S15" s="57"/>
      <c r="T15" s="57"/>
      <c r="U15" s="83"/>
      <c r="V15" s="83"/>
      <c r="W15" s="83"/>
      <c r="X15" s="83"/>
      <c r="Y15" s="83"/>
      <c r="Z15" s="83"/>
      <c r="AA15" s="83"/>
      <c r="AB15" s="57"/>
    </row>
    <row r="16" spans="1:28" ht="13.5" customHeight="1" x14ac:dyDescent="0.2">
      <c r="A16" s="67"/>
      <c r="B16" s="211" t="s">
        <v>94</v>
      </c>
      <c r="C16" s="211"/>
      <c r="D16" s="211"/>
      <c r="E16" s="211"/>
      <c r="F16" s="211"/>
      <c r="G16" s="211"/>
      <c r="H16" s="211"/>
      <c r="I16" s="211"/>
      <c r="J16" s="211"/>
      <c r="K16" s="211"/>
      <c r="L16" s="211"/>
      <c r="M16" s="211"/>
      <c r="N16" s="211"/>
      <c r="O16" s="211"/>
      <c r="P16" s="57"/>
      <c r="Q16" s="67"/>
      <c r="R16" s="67"/>
      <c r="S16" s="57"/>
      <c r="T16" s="57"/>
      <c r="U16" s="83"/>
      <c r="V16" s="83"/>
      <c r="W16" s="83"/>
      <c r="X16" s="83"/>
      <c r="Y16" s="83"/>
      <c r="Z16" s="83"/>
      <c r="AA16" s="83"/>
      <c r="AB16" s="57"/>
    </row>
    <row r="17" spans="1:28" ht="13.5" customHeight="1" x14ac:dyDescent="0.2">
      <c r="A17" s="67"/>
      <c r="B17" s="211"/>
      <c r="C17" s="211"/>
      <c r="D17" s="211"/>
      <c r="E17" s="211"/>
      <c r="F17" s="211"/>
      <c r="G17" s="211"/>
      <c r="H17" s="211"/>
      <c r="I17" s="211"/>
      <c r="J17" s="211"/>
      <c r="K17" s="211"/>
      <c r="L17" s="211"/>
      <c r="M17" s="211"/>
      <c r="N17" s="211"/>
      <c r="O17" s="211"/>
      <c r="P17" s="57"/>
      <c r="Q17" s="67"/>
      <c r="R17" s="67"/>
      <c r="S17" s="57"/>
      <c r="T17" s="57"/>
      <c r="U17" s="83"/>
      <c r="V17" s="83"/>
      <c r="W17" s="83"/>
      <c r="X17" s="83"/>
      <c r="Y17" s="83"/>
      <c r="Z17" s="83"/>
      <c r="AA17" s="83"/>
      <c r="AB17" s="57"/>
    </row>
    <row r="18" spans="1:28" ht="13.5" customHeight="1" x14ac:dyDescent="0.2">
      <c r="A18" s="67"/>
      <c r="B18" s="67"/>
      <c r="C18" s="91"/>
      <c r="D18" s="91"/>
      <c r="E18" s="91"/>
      <c r="F18" s="67"/>
      <c r="G18" s="67"/>
      <c r="H18" s="67"/>
      <c r="I18" s="67"/>
      <c r="J18" s="67"/>
      <c r="K18" s="67"/>
      <c r="L18" s="67"/>
      <c r="M18" s="67"/>
      <c r="N18" s="67"/>
      <c r="O18" s="67"/>
      <c r="P18" s="67"/>
      <c r="Q18" s="67"/>
      <c r="R18" s="67"/>
      <c r="S18" s="57"/>
      <c r="T18" s="57"/>
      <c r="U18" s="83"/>
      <c r="V18" s="83"/>
      <c r="W18" s="83"/>
      <c r="X18" s="83"/>
      <c r="Y18" s="83"/>
      <c r="Z18" s="83"/>
      <c r="AA18" s="83"/>
      <c r="AB18" s="57"/>
    </row>
    <row r="19" spans="1:28" ht="55.5" customHeight="1" x14ac:dyDescent="0.2">
      <c r="A19" s="67"/>
      <c r="B19" s="205" t="s">
        <v>95</v>
      </c>
      <c r="C19" s="205"/>
      <c r="D19" s="99" t="s">
        <v>96</v>
      </c>
      <c r="E19" s="99" t="s">
        <v>97</v>
      </c>
      <c r="F19" s="99" t="s">
        <v>98</v>
      </c>
      <c r="G19" s="99" t="s">
        <v>99</v>
      </c>
      <c r="H19" s="99" t="s">
        <v>100</v>
      </c>
      <c r="I19" s="99" t="s">
        <v>101</v>
      </c>
      <c r="J19" s="99" t="s">
        <v>102</v>
      </c>
      <c r="K19" s="99" t="s">
        <v>103</v>
      </c>
      <c r="L19" s="99" t="s">
        <v>85</v>
      </c>
      <c r="M19" s="99" t="s">
        <v>104</v>
      </c>
      <c r="N19" s="99" t="s">
        <v>105</v>
      </c>
      <c r="O19" s="99" t="s">
        <v>106</v>
      </c>
      <c r="P19" s="57"/>
      <c r="Q19" s="99" t="s">
        <v>107</v>
      </c>
      <c r="R19" s="104" t="s">
        <v>108</v>
      </c>
      <c r="S19" s="57"/>
      <c r="T19" s="57"/>
      <c r="U19" s="57"/>
      <c r="V19" s="57"/>
      <c r="W19" s="57"/>
      <c r="X19" s="57"/>
      <c r="Y19" s="57"/>
      <c r="Z19" s="57"/>
      <c r="AA19" s="57"/>
      <c r="AB19" s="57"/>
    </row>
    <row r="20" spans="1:28" ht="13.5" customHeight="1" x14ac:dyDescent="0.2">
      <c r="A20" s="67"/>
      <c r="B20" s="178"/>
      <c r="C20" s="178"/>
      <c r="D20" s="179" t="str">
        <f>IF(ISNUMBER(H20), SUM(H20:H23), "")</f>
        <v/>
      </c>
      <c r="E20" s="180"/>
      <c r="F20" s="58"/>
      <c r="G20" s="58"/>
      <c r="H20" s="61"/>
      <c r="I20" s="98" t="str">
        <f>IF(AND(ISNUMBER(G20),ISNUMBER(H20)), G20*H20, "")</f>
        <v/>
      </c>
      <c r="J20" s="181" t="str">
        <f>IF(AND(ISNUMBER(H20),ISNUMBER(I20)),(SUM(I20:I23)/SUM(H20:H23)),"")</f>
        <v/>
      </c>
      <c r="K20" s="182" t="str">
        <f>IF(ISNUMBER(J20), ((1000/J20)-10), "")</f>
        <v/>
      </c>
      <c r="L20" s="182" t="str">
        <f>IF(AND(ISNUMBER($O$13),ISNUMBER(K20)), (($O$13-(0.2*K20))^2)/($O$13+(0.8*K20)), "")</f>
        <v/>
      </c>
      <c r="M20" s="182" t="str">
        <f>IF(AND(ISNUMBER($O$14),ISNUMBER(K20)), (($O$14-(0.2*K20))^2)/($O$14+(0.8*K20)), "")</f>
        <v/>
      </c>
      <c r="N20" s="183" t="str">
        <f>IF(AND(ISNUMBER(L20),ISNUMBER(D20)), (L20/12)*D20*43560*7.48, "")</f>
        <v/>
      </c>
      <c r="O20" s="183" t="str">
        <f>IF(AND(ISNUMBER(M20),ISNUMBER(D20)), (M20/12)*D20*43560*7.48, "")</f>
        <v/>
      </c>
      <c r="P20" s="57"/>
      <c r="Q20" s="184"/>
      <c r="R20" s="57"/>
      <c r="S20" s="57"/>
      <c r="T20" s="57"/>
      <c r="U20" s="57"/>
      <c r="V20" s="57"/>
      <c r="W20" s="57"/>
      <c r="X20" s="57"/>
      <c r="Y20" s="57"/>
      <c r="Z20" s="57"/>
      <c r="AA20" s="57"/>
      <c r="AB20" s="57"/>
    </row>
    <row r="21" spans="1:28" ht="13.5" customHeight="1" x14ac:dyDescent="0.2">
      <c r="A21" s="67"/>
      <c r="B21" s="178"/>
      <c r="C21" s="178"/>
      <c r="D21" s="179"/>
      <c r="E21" s="180"/>
      <c r="F21" s="58"/>
      <c r="G21" s="58"/>
      <c r="H21" s="61"/>
      <c r="I21" s="98" t="str">
        <f>IF(AND(ISNUMBER(G21),ISNUMBER(H21)), G21*H21, "")</f>
        <v/>
      </c>
      <c r="J21" s="181"/>
      <c r="K21" s="182"/>
      <c r="L21" s="182"/>
      <c r="M21" s="182"/>
      <c r="N21" s="183"/>
      <c r="O21" s="183"/>
      <c r="P21" s="57"/>
      <c r="Q21" s="185"/>
      <c r="R21" s="57"/>
      <c r="S21" s="57"/>
      <c r="T21" s="57"/>
      <c r="U21" s="57"/>
      <c r="V21" s="57"/>
      <c r="W21" s="57"/>
      <c r="X21" s="57"/>
      <c r="Y21" s="57"/>
      <c r="Z21" s="57"/>
      <c r="AA21" s="57"/>
      <c r="AB21" s="57"/>
    </row>
    <row r="22" spans="1:28" ht="13.5" customHeight="1" x14ac:dyDescent="0.2">
      <c r="A22" s="67"/>
      <c r="B22" s="178"/>
      <c r="C22" s="178"/>
      <c r="D22" s="179"/>
      <c r="E22" s="180"/>
      <c r="F22" s="58"/>
      <c r="G22" s="58"/>
      <c r="H22" s="61"/>
      <c r="I22" s="98" t="str">
        <f>IF(AND(ISNUMBER(G22),ISNUMBER(H22)), G22*H22, "")</f>
        <v/>
      </c>
      <c r="J22" s="181"/>
      <c r="K22" s="182"/>
      <c r="L22" s="182"/>
      <c r="M22" s="182"/>
      <c r="N22" s="183"/>
      <c r="O22" s="183"/>
      <c r="P22" s="57"/>
      <c r="Q22" s="185"/>
      <c r="R22" s="57"/>
      <c r="S22" s="57"/>
      <c r="T22" s="57"/>
      <c r="U22" s="57"/>
      <c r="V22" s="57"/>
      <c r="W22" s="57"/>
      <c r="X22" s="57"/>
      <c r="Y22" s="57"/>
      <c r="Z22" s="57"/>
      <c r="AA22" s="57"/>
      <c r="AB22" s="57"/>
    </row>
    <row r="23" spans="1:28" ht="13.5" customHeight="1" x14ac:dyDescent="0.2">
      <c r="A23" s="67"/>
      <c r="B23" s="178"/>
      <c r="C23" s="178"/>
      <c r="D23" s="179"/>
      <c r="E23" s="180"/>
      <c r="F23" s="58"/>
      <c r="G23" s="58"/>
      <c r="H23" s="61"/>
      <c r="I23" s="98" t="str">
        <f t="shared" ref="I23:I39" si="0">IF(AND(ISNUMBER(G23),ISNUMBER(H23)), G23*H23, "")</f>
        <v/>
      </c>
      <c r="J23" s="181"/>
      <c r="K23" s="182"/>
      <c r="L23" s="182"/>
      <c r="M23" s="182"/>
      <c r="N23" s="183"/>
      <c r="O23" s="183"/>
      <c r="P23" s="57"/>
      <c r="Q23" s="186"/>
      <c r="R23" s="60"/>
      <c r="S23" s="57"/>
      <c r="T23" s="57"/>
      <c r="U23" s="57"/>
      <c r="V23" s="57"/>
      <c r="W23" s="57"/>
      <c r="X23" s="57"/>
      <c r="Y23" s="57"/>
      <c r="Z23" s="57"/>
      <c r="AA23" s="57"/>
      <c r="AB23" s="57"/>
    </row>
    <row r="24" spans="1:28" ht="13.5" customHeight="1" x14ac:dyDescent="0.2">
      <c r="A24" s="67"/>
      <c r="B24" s="178"/>
      <c r="C24" s="178"/>
      <c r="D24" s="179" t="str">
        <f>IF(ISNUMBER(H24), SUM(H24:H27), "")</f>
        <v/>
      </c>
      <c r="E24" s="180"/>
      <c r="F24" s="58"/>
      <c r="G24" s="58"/>
      <c r="H24" s="59"/>
      <c r="I24" s="98" t="str">
        <f>IF(AND(ISNUMBER(G24),ISNUMBER(H24)), G24*H24, "")</f>
        <v/>
      </c>
      <c r="J24" s="181" t="str">
        <f t="shared" ref="J24" si="1">IF(AND(ISNUMBER(H24),ISNUMBER(I24)),(SUM(I24:I27)/SUM(H24:H27)),"")</f>
        <v/>
      </c>
      <c r="K24" s="182" t="str">
        <f t="shared" ref="K24" si="2">IF(ISNUMBER(J24), ((1000/J24)-10), "")</f>
        <v/>
      </c>
      <c r="L24" s="182" t="str">
        <f>IF(AND(ISNUMBER($O$13),ISNUMBER(K24)), (($O$13-(0.2*K24))^2)/($O$13+(0.8*K24)), "")</f>
        <v/>
      </c>
      <c r="M24" s="182" t="str">
        <f>IF(AND(ISNUMBER($O$14),ISNUMBER(K24)), (($O$14-(0.2*K24))^2)/($O$14+(0.8*K24)), "")</f>
        <v/>
      </c>
      <c r="N24" s="183" t="str">
        <f t="shared" ref="N24" si="3">IF(AND(ISNUMBER(L24),ISNUMBER(D24)), (L24/12)*D24*43560*7.48, "")</f>
        <v/>
      </c>
      <c r="O24" s="183" t="str">
        <f t="shared" ref="O24" si="4">IF(AND(ISNUMBER(M24),ISNUMBER(D24)), (M24/12)*D24*43560*7.48, "")</f>
        <v/>
      </c>
      <c r="P24" s="57"/>
      <c r="Q24" s="184"/>
      <c r="R24" s="60"/>
      <c r="S24" s="57"/>
      <c r="T24" s="57"/>
      <c r="U24" s="57"/>
      <c r="V24" s="57"/>
      <c r="W24" s="57"/>
      <c r="X24" s="57"/>
      <c r="Y24" s="57"/>
      <c r="Z24" s="57"/>
      <c r="AA24" s="57"/>
      <c r="AB24" s="57"/>
    </row>
    <row r="25" spans="1:28" ht="13.5" customHeight="1" x14ac:dyDescent="0.2">
      <c r="A25" s="67"/>
      <c r="B25" s="178"/>
      <c r="C25" s="178"/>
      <c r="D25" s="179"/>
      <c r="E25" s="180"/>
      <c r="F25" s="58"/>
      <c r="G25" s="58"/>
      <c r="H25" s="59"/>
      <c r="I25" s="98" t="str">
        <f>IF(AND(ISNUMBER(G25),ISNUMBER(H25)), G25*H25, "")</f>
        <v/>
      </c>
      <c r="J25" s="181"/>
      <c r="K25" s="182"/>
      <c r="L25" s="182"/>
      <c r="M25" s="182"/>
      <c r="N25" s="183"/>
      <c r="O25" s="183"/>
      <c r="P25" s="57"/>
      <c r="Q25" s="185"/>
      <c r="R25" s="60"/>
      <c r="S25" s="57"/>
      <c r="T25" s="57"/>
      <c r="U25" s="57"/>
      <c r="V25" s="57"/>
      <c r="W25" s="57"/>
      <c r="X25" s="57"/>
      <c r="Y25" s="57"/>
      <c r="Z25" s="57"/>
      <c r="AA25" s="57"/>
      <c r="AB25" s="57"/>
    </row>
    <row r="26" spans="1:28" ht="13.5" customHeight="1" x14ac:dyDescent="0.2">
      <c r="A26" s="67"/>
      <c r="B26" s="178"/>
      <c r="C26" s="178"/>
      <c r="D26" s="179"/>
      <c r="E26" s="180"/>
      <c r="F26" s="58"/>
      <c r="G26" s="58"/>
      <c r="H26" s="59"/>
      <c r="I26" s="98" t="str">
        <f>IF(AND(ISNUMBER(G26),ISNUMBER(H26)), G26*H26, "")</f>
        <v/>
      </c>
      <c r="J26" s="181"/>
      <c r="K26" s="182"/>
      <c r="L26" s="182"/>
      <c r="M26" s="182"/>
      <c r="N26" s="183"/>
      <c r="O26" s="183"/>
      <c r="P26" s="57"/>
      <c r="Q26" s="185"/>
      <c r="R26" s="60"/>
      <c r="S26" s="57"/>
      <c r="T26" s="57"/>
      <c r="U26" s="57"/>
      <c r="V26" s="57"/>
      <c r="W26" s="57"/>
      <c r="X26" s="57"/>
      <c r="Y26" s="57"/>
      <c r="Z26" s="57"/>
      <c r="AA26" s="57"/>
      <c r="AB26" s="57"/>
    </row>
    <row r="27" spans="1:28" ht="13.5" customHeight="1" x14ac:dyDescent="0.2">
      <c r="A27" s="67"/>
      <c r="B27" s="178"/>
      <c r="C27" s="178"/>
      <c r="D27" s="179"/>
      <c r="E27" s="180"/>
      <c r="F27" s="58"/>
      <c r="G27" s="58"/>
      <c r="H27" s="59"/>
      <c r="I27" s="98" t="str">
        <f t="shared" si="0"/>
        <v/>
      </c>
      <c r="J27" s="181"/>
      <c r="K27" s="182"/>
      <c r="L27" s="182"/>
      <c r="M27" s="182"/>
      <c r="N27" s="183"/>
      <c r="O27" s="183"/>
      <c r="P27" s="57"/>
      <c r="Q27" s="186"/>
      <c r="R27" s="57"/>
      <c r="S27" s="57"/>
      <c r="T27" s="57"/>
      <c r="U27" s="57"/>
      <c r="V27" s="57"/>
      <c r="W27" s="57"/>
      <c r="X27" s="57"/>
      <c r="Y27" s="57"/>
      <c r="Z27" s="57"/>
      <c r="AA27" s="57"/>
      <c r="AB27" s="57"/>
    </row>
    <row r="28" spans="1:28" ht="13.5" customHeight="1" x14ac:dyDescent="0.2">
      <c r="A28" s="67"/>
      <c r="B28" s="178"/>
      <c r="C28" s="178"/>
      <c r="D28" s="179" t="str">
        <f t="shared" ref="D28" si="5">IF(ISNUMBER(H28), SUM(H28:H31), "")</f>
        <v/>
      </c>
      <c r="E28" s="180"/>
      <c r="F28" s="58"/>
      <c r="G28" s="58"/>
      <c r="H28" s="59"/>
      <c r="I28" s="98" t="str">
        <f t="shared" si="0"/>
        <v/>
      </c>
      <c r="J28" s="181" t="str">
        <f t="shared" ref="J28" si="6">IF(AND(ISNUMBER(H28),ISNUMBER(I28)),(SUM(I28:I31)/SUM(H28:H31)),"")</f>
        <v/>
      </c>
      <c r="K28" s="182" t="str">
        <f t="shared" ref="K28" si="7">IF(ISNUMBER(J28), ((1000/J28)-10), "")</f>
        <v/>
      </c>
      <c r="L28" s="182" t="str">
        <f>IF(AND(ISNUMBER($O$13),ISNUMBER(K28)), (($O$13-(0.2*K28))^2)/($O$13+(0.8*K28)), "")</f>
        <v/>
      </c>
      <c r="M28" s="182" t="str">
        <f>IF(AND(ISNUMBER($O$14),ISNUMBER(K28)), (($O$14-(0.2*K28))^2)/($O$14+(0.8*K28)), "")</f>
        <v/>
      </c>
      <c r="N28" s="183" t="str">
        <f t="shared" ref="N28" si="8">IF(AND(ISNUMBER(L28),ISNUMBER(D28)), (L28/12)*D28*43560*7.48, "")</f>
        <v/>
      </c>
      <c r="O28" s="183" t="str">
        <f t="shared" ref="O28" si="9">IF(AND(ISNUMBER(M28),ISNUMBER(D28)), (M28/12)*D28*43560*7.48, "")</f>
        <v/>
      </c>
      <c r="P28" s="57"/>
      <c r="Q28" s="184"/>
      <c r="R28" s="57"/>
      <c r="S28" s="57"/>
      <c r="T28" s="57"/>
      <c r="U28" s="57"/>
      <c r="V28" s="57"/>
      <c r="W28" s="57"/>
      <c r="X28" s="57"/>
      <c r="Y28" s="57"/>
      <c r="Z28" s="57"/>
      <c r="AA28" s="57"/>
      <c r="AB28" s="57"/>
    </row>
    <row r="29" spans="1:28" ht="13.5" customHeight="1" x14ac:dyDescent="0.2">
      <c r="A29" s="67"/>
      <c r="B29" s="178"/>
      <c r="C29" s="178"/>
      <c r="D29" s="179"/>
      <c r="E29" s="180"/>
      <c r="F29" s="58"/>
      <c r="G29" s="58"/>
      <c r="H29" s="59"/>
      <c r="I29" s="98" t="str">
        <f t="shared" si="0"/>
        <v/>
      </c>
      <c r="J29" s="181"/>
      <c r="K29" s="182"/>
      <c r="L29" s="182"/>
      <c r="M29" s="182"/>
      <c r="N29" s="183"/>
      <c r="O29" s="183"/>
      <c r="P29" s="57"/>
      <c r="Q29" s="185"/>
      <c r="R29" s="57"/>
      <c r="S29" s="57"/>
      <c r="T29" s="57"/>
      <c r="U29" s="57"/>
      <c r="V29" s="57"/>
      <c r="W29" s="57"/>
      <c r="X29" s="57"/>
      <c r="Y29" s="57"/>
      <c r="Z29" s="57"/>
      <c r="AA29" s="57"/>
      <c r="AB29" s="57"/>
    </row>
    <row r="30" spans="1:28" ht="13.5" customHeight="1" x14ac:dyDescent="0.2">
      <c r="A30" s="67"/>
      <c r="B30" s="178"/>
      <c r="C30" s="178"/>
      <c r="D30" s="179"/>
      <c r="E30" s="180"/>
      <c r="F30" s="58"/>
      <c r="G30" s="58"/>
      <c r="H30" s="59"/>
      <c r="I30" s="98" t="str">
        <f t="shared" si="0"/>
        <v/>
      </c>
      <c r="J30" s="181"/>
      <c r="K30" s="182"/>
      <c r="L30" s="182"/>
      <c r="M30" s="182"/>
      <c r="N30" s="183"/>
      <c r="O30" s="183"/>
      <c r="P30" s="57"/>
      <c r="Q30" s="185"/>
      <c r="R30" s="57"/>
      <c r="S30" s="57"/>
      <c r="T30" s="57"/>
      <c r="U30" s="57"/>
      <c r="V30" s="57"/>
      <c r="W30" s="57"/>
      <c r="X30" s="57"/>
      <c r="Y30" s="57"/>
      <c r="Z30" s="57"/>
      <c r="AA30" s="57"/>
      <c r="AB30" s="57"/>
    </row>
    <row r="31" spans="1:28" ht="13.5" customHeight="1" x14ac:dyDescent="0.2">
      <c r="A31" s="67"/>
      <c r="B31" s="178"/>
      <c r="C31" s="178"/>
      <c r="D31" s="179"/>
      <c r="E31" s="180"/>
      <c r="F31" s="58"/>
      <c r="G31" s="58"/>
      <c r="H31" s="59"/>
      <c r="I31" s="98" t="str">
        <f t="shared" si="0"/>
        <v/>
      </c>
      <c r="J31" s="181"/>
      <c r="K31" s="182"/>
      <c r="L31" s="182"/>
      <c r="M31" s="182"/>
      <c r="N31" s="183"/>
      <c r="O31" s="183"/>
      <c r="P31" s="57"/>
      <c r="Q31" s="186"/>
      <c r="R31" s="57"/>
      <c r="S31" s="57"/>
      <c r="T31" s="57"/>
      <c r="U31" s="57"/>
      <c r="V31" s="57"/>
      <c r="W31" s="57"/>
      <c r="X31" s="57"/>
      <c r="Y31" s="57"/>
      <c r="Z31" s="57"/>
      <c r="AA31" s="57"/>
      <c r="AB31" s="57"/>
    </row>
    <row r="32" spans="1:28" ht="13.5" customHeight="1" x14ac:dyDescent="0.2">
      <c r="A32" s="67"/>
      <c r="B32" s="178"/>
      <c r="C32" s="178"/>
      <c r="D32" s="179" t="str">
        <f t="shared" ref="D32" si="10">IF(ISNUMBER(H32), SUM(H32:H35), "")</f>
        <v/>
      </c>
      <c r="E32" s="180"/>
      <c r="F32" s="58"/>
      <c r="G32" s="58"/>
      <c r="H32" s="59"/>
      <c r="I32" s="98" t="str">
        <f t="shared" si="0"/>
        <v/>
      </c>
      <c r="J32" s="181" t="str">
        <f t="shared" ref="J32" si="11">IF(AND(ISNUMBER(H32),ISNUMBER(I32)),(SUM(I32:I35)/SUM(H32:H35)),"")</f>
        <v/>
      </c>
      <c r="K32" s="182" t="str">
        <f t="shared" ref="K32" si="12">IF(ISNUMBER(J32), ((1000/J32)-10), "")</f>
        <v/>
      </c>
      <c r="L32" s="182" t="str">
        <f>IF(AND(ISNUMBER($O$13),ISNUMBER(K32)), (($O$13-(0.2*K32))^2)/($O$13+(0.8*K32)), "")</f>
        <v/>
      </c>
      <c r="M32" s="182" t="str">
        <f>IF(AND(ISNUMBER($O$14),ISNUMBER(K32)), (($O$14-(0.2*K32))^2)/($O$14+(0.8*K32)), "")</f>
        <v/>
      </c>
      <c r="N32" s="183" t="str">
        <f t="shared" ref="N32" si="13">IF(AND(ISNUMBER(L32),ISNUMBER(D32)), (L32/12)*D32*43560*7.48, "")</f>
        <v/>
      </c>
      <c r="O32" s="183" t="str">
        <f t="shared" ref="O32" si="14">IF(AND(ISNUMBER(M32),ISNUMBER(D32)), (M32/12)*D32*43560*7.48, "")</f>
        <v/>
      </c>
      <c r="P32" s="57"/>
      <c r="Q32" s="184"/>
      <c r="R32" s="57"/>
      <c r="S32" s="57"/>
      <c r="T32" s="57"/>
      <c r="U32" s="57"/>
      <c r="V32" s="57"/>
      <c r="W32" s="57"/>
      <c r="X32" s="57"/>
      <c r="Y32" s="57"/>
      <c r="Z32" s="57"/>
      <c r="AA32" s="57"/>
      <c r="AB32" s="57"/>
    </row>
    <row r="33" spans="1:28" ht="13.5" customHeight="1" x14ac:dyDescent="0.2">
      <c r="A33" s="67"/>
      <c r="B33" s="178"/>
      <c r="C33" s="178"/>
      <c r="D33" s="179"/>
      <c r="E33" s="180"/>
      <c r="F33" s="58"/>
      <c r="G33" s="58"/>
      <c r="H33" s="59"/>
      <c r="I33" s="98" t="str">
        <f t="shared" si="0"/>
        <v/>
      </c>
      <c r="J33" s="181"/>
      <c r="K33" s="182"/>
      <c r="L33" s="182"/>
      <c r="M33" s="182"/>
      <c r="N33" s="183"/>
      <c r="O33" s="183"/>
      <c r="P33" s="57"/>
      <c r="Q33" s="185"/>
      <c r="R33" s="57"/>
      <c r="S33" s="57"/>
      <c r="T33" s="57"/>
      <c r="U33" s="57"/>
      <c r="V33" s="57"/>
      <c r="W33" s="57"/>
      <c r="X33" s="57"/>
      <c r="Y33" s="57"/>
      <c r="Z33" s="57"/>
      <c r="AA33" s="57"/>
      <c r="AB33" s="57"/>
    </row>
    <row r="34" spans="1:28" ht="13.5" customHeight="1" x14ac:dyDescent="0.2">
      <c r="A34" s="67"/>
      <c r="B34" s="178"/>
      <c r="C34" s="178"/>
      <c r="D34" s="179"/>
      <c r="E34" s="180"/>
      <c r="F34" s="58"/>
      <c r="G34" s="58"/>
      <c r="H34" s="59"/>
      <c r="I34" s="98" t="str">
        <f t="shared" si="0"/>
        <v/>
      </c>
      <c r="J34" s="181"/>
      <c r="K34" s="182"/>
      <c r="L34" s="182"/>
      <c r="M34" s="182"/>
      <c r="N34" s="183"/>
      <c r="O34" s="183"/>
      <c r="P34" s="57"/>
      <c r="Q34" s="185"/>
      <c r="R34" s="57"/>
      <c r="S34" s="57"/>
      <c r="T34" s="57"/>
      <c r="U34" s="57"/>
      <c r="V34" s="57"/>
      <c r="W34" s="57"/>
      <c r="X34" s="57"/>
      <c r="Y34" s="57"/>
      <c r="Z34" s="57"/>
      <c r="AA34" s="57"/>
      <c r="AB34" s="57"/>
    </row>
    <row r="35" spans="1:28" ht="13.5" customHeight="1" x14ac:dyDescent="0.2">
      <c r="A35" s="67"/>
      <c r="B35" s="178"/>
      <c r="C35" s="178"/>
      <c r="D35" s="179"/>
      <c r="E35" s="180"/>
      <c r="F35" s="58"/>
      <c r="G35" s="58"/>
      <c r="H35" s="59"/>
      <c r="I35" s="98" t="str">
        <f t="shared" si="0"/>
        <v/>
      </c>
      <c r="J35" s="181"/>
      <c r="K35" s="182"/>
      <c r="L35" s="182"/>
      <c r="M35" s="182"/>
      <c r="N35" s="183"/>
      <c r="O35" s="183"/>
      <c r="P35" s="57"/>
      <c r="Q35" s="186"/>
      <c r="R35" s="57"/>
      <c r="S35" s="57"/>
      <c r="T35" s="57"/>
      <c r="U35" s="57"/>
      <c r="V35" s="57"/>
      <c r="W35" s="57"/>
      <c r="X35" s="57"/>
      <c r="Y35" s="57"/>
      <c r="Z35" s="57"/>
      <c r="AA35" s="57"/>
      <c r="AB35" s="57"/>
    </row>
    <row r="36" spans="1:28" ht="13.5" customHeight="1" x14ac:dyDescent="0.2">
      <c r="A36" s="67"/>
      <c r="B36" s="178"/>
      <c r="C36" s="178"/>
      <c r="D36" s="179" t="str">
        <f t="shared" ref="D36" si="15">IF(ISNUMBER(H36), SUM(H36:H39), "")</f>
        <v/>
      </c>
      <c r="E36" s="180"/>
      <c r="F36" s="58"/>
      <c r="G36" s="58"/>
      <c r="H36" s="59"/>
      <c r="I36" s="98" t="str">
        <f t="shared" si="0"/>
        <v/>
      </c>
      <c r="J36" s="181" t="str">
        <f t="shared" ref="J36" si="16">IF(AND(ISNUMBER(H36),ISNUMBER(I36)),(SUM(I36:I39)/SUM(H36:H39)),"")</f>
        <v/>
      </c>
      <c r="K36" s="182" t="str">
        <f t="shared" ref="K36" si="17">IF(ISNUMBER(J36), ((1000/J36)-10), "")</f>
        <v/>
      </c>
      <c r="L36" s="182" t="str">
        <f>IF(AND(ISNUMBER($O$13),ISNUMBER(K36)), (($O$13-(0.2*K36))^2)/($O$13+(0.8*K36)), "")</f>
        <v/>
      </c>
      <c r="M36" s="182" t="str">
        <f>IF(AND(ISNUMBER($O$14),ISNUMBER(K36)), (($O$14-(0.2*K36))^2)/($O$14+(0.8*K36)), "")</f>
        <v/>
      </c>
      <c r="N36" s="183" t="str">
        <f t="shared" ref="N36" si="18">IF(AND(ISNUMBER(L36),ISNUMBER(D36)), (L36/12)*D36*43560*7.48, "")</f>
        <v/>
      </c>
      <c r="O36" s="183" t="str">
        <f t="shared" ref="O36" si="19">IF(AND(ISNUMBER(M36),ISNUMBER(D36)), (M36/12)*D36*43560*7.48, "")</f>
        <v/>
      </c>
      <c r="P36" s="57"/>
      <c r="Q36" s="184"/>
      <c r="R36" s="57"/>
      <c r="S36" s="57"/>
      <c r="T36" s="57"/>
      <c r="U36" s="57"/>
      <c r="V36" s="57"/>
      <c r="W36" s="57"/>
      <c r="X36" s="57"/>
      <c r="Y36" s="57"/>
      <c r="Z36" s="57"/>
      <c r="AA36" s="57"/>
      <c r="AB36" s="57"/>
    </row>
    <row r="37" spans="1:28" ht="13.5" customHeight="1" x14ac:dyDescent="0.2">
      <c r="A37" s="67"/>
      <c r="B37" s="178"/>
      <c r="C37" s="178"/>
      <c r="D37" s="179"/>
      <c r="E37" s="180"/>
      <c r="F37" s="58"/>
      <c r="G37" s="58"/>
      <c r="H37" s="59"/>
      <c r="I37" s="98" t="str">
        <f t="shared" si="0"/>
        <v/>
      </c>
      <c r="J37" s="181"/>
      <c r="K37" s="182"/>
      <c r="L37" s="182"/>
      <c r="M37" s="182"/>
      <c r="N37" s="183"/>
      <c r="O37" s="183"/>
      <c r="P37" s="57"/>
      <c r="Q37" s="185"/>
      <c r="R37" s="57"/>
      <c r="S37" s="57"/>
      <c r="T37" s="57"/>
      <c r="U37" s="57"/>
      <c r="V37" s="57"/>
      <c r="W37" s="57"/>
      <c r="X37" s="57"/>
      <c r="Y37" s="57"/>
      <c r="Z37" s="57"/>
      <c r="AA37" s="57"/>
      <c r="AB37" s="57"/>
    </row>
    <row r="38" spans="1:28" ht="13.5" customHeight="1" x14ac:dyDescent="0.2">
      <c r="A38" s="67"/>
      <c r="B38" s="178"/>
      <c r="C38" s="178"/>
      <c r="D38" s="179"/>
      <c r="E38" s="180"/>
      <c r="F38" s="58"/>
      <c r="G38" s="58"/>
      <c r="H38" s="59"/>
      <c r="I38" s="98" t="str">
        <f t="shared" si="0"/>
        <v/>
      </c>
      <c r="J38" s="181"/>
      <c r="K38" s="182"/>
      <c r="L38" s="182"/>
      <c r="M38" s="182"/>
      <c r="N38" s="183"/>
      <c r="O38" s="183"/>
      <c r="P38" s="57"/>
      <c r="Q38" s="185"/>
      <c r="R38" s="57"/>
      <c r="S38" s="57"/>
      <c r="T38" s="57"/>
      <c r="U38" s="57"/>
      <c r="V38" s="57"/>
      <c r="W38" s="57"/>
      <c r="X38" s="57"/>
      <c r="Y38" s="57"/>
      <c r="Z38" s="57"/>
      <c r="AA38" s="57"/>
      <c r="AB38" s="57"/>
    </row>
    <row r="39" spans="1:28" ht="13.5" customHeight="1" x14ac:dyDescent="0.2">
      <c r="A39" s="67"/>
      <c r="B39" s="180"/>
      <c r="C39" s="180"/>
      <c r="D39" s="187"/>
      <c r="E39" s="180"/>
      <c r="F39" s="120"/>
      <c r="G39" s="120"/>
      <c r="H39" s="121"/>
      <c r="I39" s="122" t="str">
        <f t="shared" si="0"/>
        <v/>
      </c>
      <c r="J39" s="188"/>
      <c r="K39" s="182"/>
      <c r="L39" s="182"/>
      <c r="M39" s="182"/>
      <c r="N39" s="195"/>
      <c r="O39" s="195"/>
      <c r="P39" s="57"/>
      <c r="Q39" s="185"/>
      <c r="R39" s="57"/>
      <c r="S39" s="57"/>
      <c r="T39" s="57"/>
      <c r="U39" s="57"/>
      <c r="V39" s="57"/>
      <c r="W39" s="57"/>
      <c r="X39" s="57"/>
      <c r="Y39" s="57"/>
      <c r="Z39" s="57"/>
      <c r="AA39" s="57"/>
      <c r="AB39" s="57"/>
    </row>
    <row r="40" spans="1:28" ht="13.5" customHeight="1" x14ac:dyDescent="0.2">
      <c r="A40" s="67"/>
      <c r="B40" s="202" t="s">
        <v>109</v>
      </c>
      <c r="C40" s="203"/>
      <c r="D40" s="208" t="str">
        <f>IF(ISNUMBER(D20), SUM(D20:D39), "Fill in Drainage Area values")</f>
        <v>Fill in Drainage Area values</v>
      </c>
      <c r="E40" s="203" t="s">
        <v>110</v>
      </c>
      <c r="F40" s="114"/>
      <c r="G40" s="114"/>
      <c r="H40" s="115"/>
      <c r="I40" s="116" t="str">
        <f>IF(ISNUMBER(H40), G40*H40, "")</f>
        <v/>
      </c>
      <c r="J40" s="208" t="str">
        <f>IF(AND(ISNUMBER(H40),ISNUMBER(I40)),(SUM(I40:I43)/SUM(H40:H43)),"Fill in total values")</f>
        <v>Fill in total values</v>
      </c>
      <c r="K40" s="189" t="str">
        <f>IF(ISNUMBER(J40), ((1000/J40)-10), "Fill in total values")</f>
        <v>Fill in total values</v>
      </c>
      <c r="L40" s="189" t="str">
        <f>IF(AND(ISNUMBER($O$13),ISNUMBER(K40)), (($O$13-(0.2*K40))^2)/($O$13+(0.8*K40)), "Fill in total values")</f>
        <v>Fill in total values</v>
      </c>
      <c r="M40" s="189" t="str">
        <f>IF(AND(ISNUMBER($O$14),ISNUMBER(K40)), (($O$14-(0.2*K40))^2)/($O$14+(0.8*K40)), "Fill in total values")</f>
        <v>Fill in total values</v>
      </c>
      <c r="N40" s="192" t="str">
        <f>IF(AND(ISNUMBER(L40),ISNUMBER(D40)), (L40/12)*D40*43560*7.48, "Fill in total values")</f>
        <v>Fill in total values</v>
      </c>
      <c r="O40" s="196" t="str">
        <f>IF(AND(ISNUMBER(M40),ISNUMBER(D40)), (M40/12)*D40*43560*7.48, "Fill in total values")</f>
        <v>Fill in total values</v>
      </c>
      <c r="P40" s="57"/>
      <c r="Q40" s="199" t="str">
        <f>IF(ISNUMBER(Q20),SUM(Q20:Q39), "Fill in DRC values")</f>
        <v>Fill in DRC values</v>
      </c>
      <c r="R40" s="57"/>
      <c r="S40" s="57"/>
      <c r="T40" s="57"/>
      <c r="U40" s="57"/>
      <c r="V40" s="57"/>
      <c r="W40" s="57"/>
      <c r="X40" s="57"/>
      <c r="Y40" s="57"/>
      <c r="Z40" s="57"/>
      <c r="AA40" s="57"/>
      <c r="AB40" s="57"/>
    </row>
    <row r="41" spans="1:28" ht="13.5" customHeight="1" x14ac:dyDescent="0.2">
      <c r="A41" s="67"/>
      <c r="B41" s="204"/>
      <c r="C41" s="205"/>
      <c r="D41" s="209"/>
      <c r="E41" s="205"/>
      <c r="F41" s="58"/>
      <c r="G41" s="58"/>
      <c r="H41" s="61"/>
      <c r="I41" s="98" t="str">
        <f t="shared" ref="I41:I43" si="20">IF(ISNUMBER(H41), G41*H41, "")</f>
        <v/>
      </c>
      <c r="J41" s="209"/>
      <c r="K41" s="190"/>
      <c r="L41" s="190"/>
      <c r="M41" s="190"/>
      <c r="N41" s="193"/>
      <c r="O41" s="197"/>
      <c r="P41" s="57"/>
      <c r="Q41" s="200"/>
      <c r="R41" s="57"/>
      <c r="S41" s="57"/>
      <c r="T41" s="57"/>
      <c r="U41" s="57"/>
      <c r="V41" s="57"/>
      <c r="W41" s="57"/>
      <c r="X41" s="57"/>
      <c r="Y41" s="57"/>
      <c r="Z41" s="57"/>
      <c r="AA41" s="57"/>
      <c r="AB41" s="57"/>
    </row>
    <row r="42" spans="1:28" ht="13.5" customHeight="1" x14ac:dyDescent="0.2">
      <c r="A42" s="67"/>
      <c r="B42" s="204"/>
      <c r="C42" s="205"/>
      <c r="D42" s="209"/>
      <c r="E42" s="205"/>
      <c r="F42" s="58"/>
      <c r="G42" s="58"/>
      <c r="H42" s="61"/>
      <c r="I42" s="98" t="str">
        <f t="shared" si="20"/>
        <v/>
      </c>
      <c r="J42" s="209"/>
      <c r="K42" s="190"/>
      <c r="L42" s="190"/>
      <c r="M42" s="190"/>
      <c r="N42" s="193"/>
      <c r="O42" s="197"/>
      <c r="P42" s="57"/>
      <c r="Q42" s="200"/>
      <c r="R42" s="57"/>
      <c r="S42" s="57"/>
      <c r="T42" s="57"/>
      <c r="U42" s="57"/>
      <c r="V42" s="57"/>
      <c r="W42" s="57"/>
      <c r="X42" s="57"/>
      <c r="Y42" s="57"/>
      <c r="Z42" s="57"/>
      <c r="AA42" s="57"/>
      <c r="AB42" s="57"/>
    </row>
    <row r="43" spans="1:28" ht="13.5" customHeight="1" x14ac:dyDescent="0.2">
      <c r="A43" s="67"/>
      <c r="B43" s="206"/>
      <c r="C43" s="207"/>
      <c r="D43" s="210"/>
      <c r="E43" s="207"/>
      <c r="F43" s="117"/>
      <c r="G43" s="117"/>
      <c r="H43" s="118"/>
      <c r="I43" s="119" t="str">
        <f t="shared" si="20"/>
        <v/>
      </c>
      <c r="J43" s="210"/>
      <c r="K43" s="191"/>
      <c r="L43" s="191"/>
      <c r="M43" s="191"/>
      <c r="N43" s="194"/>
      <c r="O43" s="198"/>
      <c r="P43" s="57"/>
      <c r="Q43" s="201"/>
      <c r="R43" s="57"/>
      <c r="S43" s="57"/>
      <c r="T43" s="57"/>
      <c r="U43" s="57"/>
      <c r="V43" s="57"/>
      <c r="W43" s="57"/>
      <c r="X43" s="57"/>
      <c r="Y43" s="57"/>
      <c r="Z43" s="57"/>
      <c r="AA43" s="57"/>
      <c r="AB43" s="57"/>
    </row>
    <row r="44" spans="1:28" ht="13.5" customHeight="1" x14ac:dyDescent="0.2">
      <c r="A44" s="60"/>
      <c r="B44" s="60"/>
      <c r="C44" s="60"/>
      <c r="D44" s="60"/>
      <c r="E44" s="60"/>
      <c r="F44" s="60"/>
      <c r="G44" s="60"/>
      <c r="H44" s="73"/>
      <c r="I44" s="60"/>
      <c r="J44" s="60"/>
      <c r="K44" s="60"/>
      <c r="L44" s="60"/>
      <c r="M44" s="60"/>
      <c r="N44" s="60"/>
      <c r="O44" s="60"/>
      <c r="P44" s="60"/>
      <c r="Q44" s="57"/>
      <c r="R44" s="79"/>
      <c r="S44" s="79"/>
      <c r="T44" s="57"/>
      <c r="U44" s="57"/>
      <c r="V44" s="57"/>
      <c r="W44" s="57"/>
      <c r="X44" s="57"/>
      <c r="Y44" s="57"/>
      <c r="Z44" s="57"/>
      <c r="AA44" s="57"/>
      <c r="AB44" s="57"/>
    </row>
    <row r="45" spans="1:28" ht="13.5" customHeight="1" x14ac:dyDescent="0.2">
      <c r="A45" s="60"/>
      <c r="B45" s="60"/>
      <c r="C45" s="60"/>
      <c r="D45" s="60"/>
      <c r="E45" s="60"/>
      <c r="F45" s="60"/>
      <c r="G45" s="60"/>
      <c r="H45" s="60"/>
      <c r="I45" s="60"/>
      <c r="J45" s="60"/>
      <c r="K45" s="60"/>
      <c r="L45" s="60"/>
      <c r="M45" s="60"/>
      <c r="N45" s="60"/>
      <c r="O45" s="60"/>
      <c r="P45" s="60"/>
      <c r="Q45" s="57"/>
      <c r="R45" s="57"/>
      <c r="S45" s="57"/>
      <c r="T45" s="57"/>
      <c r="U45" s="57"/>
      <c r="V45" s="57"/>
      <c r="W45" s="57"/>
      <c r="X45" s="57"/>
      <c r="Y45" s="57"/>
      <c r="Z45" s="57"/>
      <c r="AA45" s="57"/>
      <c r="AB45" s="57"/>
    </row>
    <row r="46" spans="1:28" ht="13.5" customHeight="1" x14ac:dyDescent="0.2">
      <c r="A46" s="60"/>
      <c r="B46" s="60"/>
      <c r="C46" s="60"/>
      <c r="D46" s="60"/>
      <c r="E46" s="60"/>
      <c r="F46" s="60"/>
      <c r="G46" s="60"/>
      <c r="H46" s="60"/>
      <c r="I46" s="60"/>
      <c r="J46" s="60"/>
      <c r="K46" s="60"/>
      <c r="L46" s="60"/>
      <c r="M46" s="60"/>
      <c r="N46" s="60"/>
      <c r="O46" s="60"/>
      <c r="P46" s="60"/>
      <c r="Q46" s="57"/>
      <c r="R46" s="57"/>
      <c r="S46" s="57"/>
      <c r="T46" s="57"/>
      <c r="U46" s="57"/>
      <c r="V46" s="57"/>
      <c r="W46" s="57"/>
      <c r="X46" s="57"/>
      <c r="Y46" s="57"/>
      <c r="Z46" s="57"/>
      <c r="AA46" s="57"/>
      <c r="AB46" s="57"/>
    </row>
    <row r="47" spans="1:28" ht="13.5" customHeight="1" x14ac:dyDescent="0.2">
      <c r="A47" s="60"/>
      <c r="B47" s="60"/>
      <c r="C47" s="60"/>
      <c r="D47" s="60"/>
      <c r="E47" s="60"/>
      <c r="F47" s="60"/>
      <c r="G47" s="60"/>
      <c r="H47" s="60"/>
      <c r="I47" s="60"/>
      <c r="J47" s="60"/>
      <c r="K47" s="60"/>
      <c r="L47" s="60"/>
      <c r="M47" s="60"/>
      <c r="N47" s="60"/>
      <c r="O47" s="60"/>
      <c r="P47" s="60"/>
      <c r="Q47" s="57"/>
      <c r="R47" s="57"/>
      <c r="S47" s="57"/>
      <c r="T47" s="57"/>
      <c r="U47" s="57"/>
      <c r="V47" s="57"/>
      <c r="W47" s="57"/>
      <c r="X47" s="57"/>
      <c r="Y47" s="57"/>
      <c r="Z47" s="57"/>
      <c r="AA47" s="57"/>
      <c r="AB47" s="57"/>
    </row>
    <row r="48" spans="1:28" ht="13.5" customHeight="1" x14ac:dyDescent="0.2">
      <c r="A48" s="60"/>
      <c r="B48" s="60"/>
      <c r="C48" s="60"/>
      <c r="D48" s="60"/>
      <c r="E48" s="60"/>
      <c r="F48" s="60"/>
      <c r="G48" s="60"/>
      <c r="H48" s="60"/>
      <c r="I48" s="60"/>
      <c r="J48" s="60"/>
      <c r="K48" s="60"/>
      <c r="L48" s="60"/>
      <c r="M48" s="60"/>
      <c r="N48" s="60"/>
      <c r="O48" s="60"/>
      <c r="P48" s="60"/>
      <c r="Q48" s="57"/>
      <c r="R48" s="57"/>
      <c r="S48" s="57"/>
      <c r="T48" s="57"/>
      <c r="U48" s="57"/>
      <c r="V48" s="57"/>
      <c r="W48" s="57"/>
      <c r="X48" s="57"/>
      <c r="Y48" s="57"/>
      <c r="Z48" s="57"/>
      <c r="AA48" s="57"/>
      <c r="AB48" s="57"/>
    </row>
    <row r="49" spans="1:28" ht="13.5" customHeight="1" x14ac:dyDescent="0.2">
      <c r="A49" s="60"/>
      <c r="B49" s="60"/>
      <c r="C49" s="60"/>
      <c r="D49" s="60"/>
      <c r="E49" s="60"/>
      <c r="F49" s="60"/>
      <c r="G49" s="60"/>
      <c r="H49" s="60"/>
      <c r="I49" s="60"/>
      <c r="J49" s="60"/>
      <c r="K49" s="60"/>
      <c r="L49" s="60"/>
      <c r="M49" s="60"/>
      <c r="N49" s="60"/>
      <c r="O49" s="60"/>
      <c r="P49" s="60"/>
      <c r="Q49" s="57"/>
      <c r="R49" s="57"/>
      <c r="S49" s="57"/>
      <c r="T49" s="57"/>
      <c r="U49" s="57"/>
      <c r="V49" s="57"/>
      <c r="W49" s="57"/>
      <c r="X49" s="57"/>
      <c r="Y49" s="57"/>
      <c r="Z49" s="57"/>
      <c r="AA49" s="57"/>
      <c r="AB49" s="57"/>
    </row>
    <row r="50" spans="1:28" ht="13.5" customHeight="1" x14ac:dyDescent="0.2">
      <c r="A50" s="60"/>
      <c r="B50" s="60"/>
      <c r="C50" s="60"/>
      <c r="D50" s="60"/>
      <c r="E50" s="60"/>
      <c r="F50" s="60"/>
      <c r="G50" s="60"/>
      <c r="H50" s="60"/>
      <c r="I50" s="60"/>
      <c r="J50" s="60"/>
      <c r="K50" s="60"/>
      <c r="L50" s="60"/>
      <c r="M50" s="60"/>
      <c r="N50" s="60"/>
      <c r="O50" s="60"/>
      <c r="P50" s="60"/>
      <c r="Q50" s="57"/>
      <c r="R50" s="57"/>
      <c r="S50" s="57"/>
      <c r="T50" s="57"/>
      <c r="U50" s="57"/>
      <c r="V50" s="57"/>
      <c r="W50" s="57"/>
      <c r="X50" s="57"/>
      <c r="Y50" s="57"/>
      <c r="Z50" s="57"/>
      <c r="AA50" s="57"/>
      <c r="AB50" s="57"/>
    </row>
    <row r="51" spans="1:28" ht="13.5" customHeight="1" x14ac:dyDescent="0.2">
      <c r="A51" s="60"/>
      <c r="B51" s="60"/>
      <c r="C51" s="60"/>
      <c r="D51" s="60"/>
      <c r="E51" s="60"/>
      <c r="F51" s="60"/>
      <c r="G51" s="60"/>
      <c r="H51" s="60"/>
      <c r="I51" s="60"/>
      <c r="J51" s="60"/>
      <c r="K51" s="60"/>
      <c r="L51" s="60"/>
      <c r="M51" s="60"/>
      <c r="N51" s="60"/>
      <c r="O51" s="60"/>
      <c r="P51" s="60"/>
      <c r="Q51" s="57"/>
      <c r="R51" s="57"/>
      <c r="S51" s="57"/>
      <c r="T51" s="57"/>
      <c r="U51" s="57"/>
      <c r="V51" s="57"/>
      <c r="W51" s="57"/>
      <c r="X51" s="57"/>
      <c r="Y51" s="57"/>
      <c r="Z51" s="57"/>
      <c r="AA51" s="57"/>
      <c r="AB51" s="57"/>
    </row>
    <row r="52" spans="1:28" ht="13.5" customHeight="1" x14ac:dyDescent="0.2">
      <c r="A52" s="60"/>
      <c r="B52" s="60"/>
      <c r="C52" s="60"/>
      <c r="D52" s="60"/>
      <c r="E52" s="60"/>
      <c r="F52" s="60"/>
      <c r="G52" s="60"/>
      <c r="H52" s="60"/>
      <c r="I52" s="60"/>
      <c r="J52" s="60"/>
      <c r="K52" s="60"/>
      <c r="L52" s="60"/>
      <c r="M52" s="60"/>
      <c r="N52" s="60"/>
      <c r="O52" s="60"/>
      <c r="P52" s="60"/>
      <c r="Q52" s="57"/>
      <c r="R52" s="57"/>
      <c r="S52" s="57"/>
      <c r="T52" s="57"/>
      <c r="U52" s="57"/>
      <c r="V52" s="57"/>
      <c r="W52" s="57"/>
      <c r="X52" s="57"/>
      <c r="Y52" s="57"/>
      <c r="Z52" s="57"/>
      <c r="AA52" s="57"/>
      <c r="AB52" s="57"/>
    </row>
    <row r="53" spans="1:28" ht="13.5" customHeight="1" x14ac:dyDescent="0.2">
      <c r="A53" s="60"/>
      <c r="B53" s="60"/>
      <c r="C53" s="60"/>
      <c r="D53" s="60"/>
      <c r="E53" s="60"/>
      <c r="F53" s="60"/>
      <c r="G53" s="60"/>
      <c r="H53" s="60"/>
      <c r="I53" s="60"/>
      <c r="J53" s="60"/>
      <c r="K53" s="60"/>
      <c r="L53" s="60"/>
      <c r="M53" s="60"/>
      <c r="N53" s="60"/>
      <c r="O53" s="60"/>
      <c r="P53" s="60"/>
      <c r="Q53" s="57"/>
      <c r="R53" s="57"/>
      <c r="S53" s="57"/>
      <c r="T53" s="57"/>
      <c r="U53" s="57"/>
      <c r="V53" s="57"/>
      <c r="W53" s="57"/>
      <c r="X53" s="57"/>
      <c r="Y53" s="57"/>
      <c r="Z53" s="57"/>
      <c r="AA53" s="57"/>
      <c r="AB53" s="57"/>
    </row>
    <row r="54" spans="1:28" ht="13.5" customHeight="1" x14ac:dyDescent="0.2">
      <c r="A54" s="60"/>
      <c r="B54" s="60"/>
      <c r="C54" s="60"/>
      <c r="D54" s="60"/>
      <c r="E54" s="60"/>
      <c r="F54" s="60"/>
      <c r="G54" s="60"/>
      <c r="H54" s="60"/>
      <c r="I54" s="60"/>
      <c r="J54" s="60"/>
      <c r="K54" s="60"/>
      <c r="L54" s="60"/>
      <c r="M54" s="60"/>
      <c r="N54" s="60"/>
      <c r="O54" s="60"/>
      <c r="P54" s="60"/>
      <c r="Q54" s="57"/>
      <c r="R54" s="57"/>
      <c r="S54" s="57"/>
      <c r="T54" s="57"/>
      <c r="U54" s="57"/>
      <c r="V54" s="57"/>
      <c r="W54" s="57"/>
      <c r="X54" s="57"/>
      <c r="Y54" s="57"/>
      <c r="Z54" s="57"/>
      <c r="AA54" s="57"/>
      <c r="AB54" s="57"/>
    </row>
    <row r="55" spans="1:28" ht="13.5" customHeight="1" x14ac:dyDescent="0.2">
      <c r="A55" s="60"/>
      <c r="B55" s="60"/>
      <c r="C55" s="60"/>
      <c r="D55" s="60"/>
      <c r="E55" s="60"/>
      <c r="F55" s="60"/>
      <c r="G55" s="60"/>
      <c r="H55" s="60"/>
      <c r="I55" s="60"/>
      <c r="J55" s="60"/>
      <c r="K55" s="60"/>
      <c r="L55" s="60"/>
      <c r="M55" s="60"/>
      <c r="N55" s="60"/>
      <c r="O55" s="60"/>
      <c r="P55" s="60"/>
      <c r="Q55" s="57"/>
      <c r="R55" s="57"/>
      <c r="S55" s="57"/>
      <c r="T55" s="57"/>
      <c r="U55" s="57"/>
      <c r="V55" s="57"/>
      <c r="W55" s="57"/>
      <c r="X55" s="57"/>
      <c r="Y55" s="57"/>
      <c r="Z55" s="57"/>
      <c r="AA55" s="57"/>
      <c r="AB55" s="57"/>
    </row>
    <row r="56" spans="1:28" ht="13.5" customHeight="1" x14ac:dyDescent="0.2">
      <c r="A56" s="60"/>
      <c r="B56" s="60"/>
      <c r="C56" s="60"/>
      <c r="D56" s="60"/>
      <c r="E56" s="60"/>
      <c r="F56" s="60"/>
      <c r="G56" s="60"/>
      <c r="H56" s="60"/>
      <c r="I56" s="60"/>
      <c r="J56" s="60"/>
      <c r="K56" s="60"/>
      <c r="L56" s="60"/>
      <c r="M56" s="60"/>
      <c r="N56" s="60"/>
      <c r="O56" s="60"/>
      <c r="P56" s="60"/>
      <c r="Q56" s="57"/>
      <c r="R56" s="57"/>
      <c r="S56" s="57"/>
      <c r="T56" s="57"/>
      <c r="U56" s="57"/>
      <c r="V56" s="57"/>
      <c r="W56" s="57"/>
      <c r="X56" s="57"/>
      <c r="Y56" s="57"/>
      <c r="Z56" s="57"/>
      <c r="AA56" s="57"/>
      <c r="AB56" s="57"/>
    </row>
    <row r="57" spans="1:28" ht="13.5" customHeight="1" x14ac:dyDescent="0.2">
      <c r="A57" s="60"/>
      <c r="B57" s="60"/>
      <c r="C57" s="60"/>
      <c r="D57" s="60"/>
      <c r="E57" s="60"/>
      <c r="F57" s="60"/>
      <c r="G57" s="60"/>
      <c r="H57" s="60"/>
      <c r="I57" s="60"/>
      <c r="J57" s="60"/>
      <c r="K57" s="60"/>
      <c r="L57" s="60"/>
      <c r="M57" s="60"/>
      <c r="N57" s="60"/>
      <c r="O57" s="60"/>
      <c r="P57" s="60"/>
      <c r="Q57" s="57"/>
      <c r="R57" s="57"/>
      <c r="S57" s="57"/>
      <c r="T57" s="57"/>
      <c r="U57" s="57"/>
      <c r="V57" s="57"/>
      <c r="W57" s="57"/>
      <c r="X57" s="57"/>
      <c r="Y57" s="57"/>
      <c r="Z57" s="57"/>
      <c r="AA57" s="57"/>
      <c r="AB57" s="57"/>
    </row>
    <row r="58" spans="1:28" ht="13.5" customHeight="1" x14ac:dyDescent="0.2">
      <c r="A58" s="60"/>
      <c r="B58" s="60"/>
      <c r="C58" s="60"/>
      <c r="D58" s="60"/>
      <c r="E58" s="60"/>
      <c r="F58" s="60"/>
      <c r="G58" s="60"/>
      <c r="H58" s="60"/>
      <c r="I58" s="60"/>
      <c r="J58" s="60"/>
      <c r="K58" s="60"/>
      <c r="L58" s="60"/>
      <c r="M58" s="60"/>
      <c r="N58" s="60"/>
      <c r="O58" s="60"/>
      <c r="P58" s="60"/>
      <c r="Q58" s="57"/>
      <c r="R58" s="57"/>
      <c r="S58" s="57"/>
      <c r="T58" s="57"/>
      <c r="U58" s="57"/>
      <c r="V58" s="57"/>
      <c r="W58" s="57"/>
      <c r="X58" s="57"/>
      <c r="Y58" s="57"/>
      <c r="Z58" s="57"/>
      <c r="AA58" s="57"/>
      <c r="AB58" s="57"/>
    </row>
    <row r="59" spans="1:28" ht="13.5" customHeight="1" x14ac:dyDescent="0.2">
      <c r="A59" s="60"/>
      <c r="B59" s="60"/>
      <c r="C59" s="60"/>
      <c r="D59" s="60"/>
      <c r="E59" s="60"/>
      <c r="F59" s="60"/>
      <c r="G59" s="60"/>
      <c r="H59" s="60"/>
      <c r="I59" s="60"/>
      <c r="J59" s="60"/>
      <c r="K59" s="60"/>
      <c r="L59" s="60"/>
      <c r="M59" s="60"/>
      <c r="N59" s="60"/>
      <c r="O59" s="60"/>
      <c r="P59" s="60"/>
      <c r="Q59" s="57"/>
      <c r="R59" s="57"/>
      <c r="S59" s="57"/>
      <c r="T59" s="57"/>
      <c r="U59" s="57"/>
      <c r="V59" s="57"/>
      <c r="W59" s="57"/>
      <c r="X59" s="57"/>
      <c r="Y59" s="57"/>
      <c r="Z59" s="57"/>
      <c r="AA59" s="57"/>
      <c r="AB59" s="57"/>
    </row>
    <row r="60" spans="1:28" ht="13.5" customHeight="1" x14ac:dyDescent="0.2">
      <c r="A60" s="60"/>
      <c r="B60" s="60"/>
      <c r="C60" s="60"/>
      <c r="D60" s="60"/>
      <c r="E60" s="60"/>
      <c r="F60" s="60"/>
      <c r="G60" s="60"/>
      <c r="H60" s="60"/>
      <c r="I60" s="60"/>
      <c r="J60" s="60"/>
      <c r="K60" s="60"/>
      <c r="L60" s="60"/>
      <c r="M60" s="60"/>
      <c r="N60" s="60"/>
      <c r="O60" s="60"/>
      <c r="P60" s="60"/>
      <c r="Q60" s="57"/>
      <c r="R60" s="57"/>
      <c r="S60" s="57"/>
      <c r="T60" s="57"/>
      <c r="U60" s="57"/>
      <c r="V60" s="57"/>
      <c r="W60" s="57"/>
      <c r="X60" s="57"/>
      <c r="Y60" s="57"/>
      <c r="Z60" s="57"/>
      <c r="AA60" s="57"/>
      <c r="AB60" s="57"/>
    </row>
    <row r="61" spans="1:28" ht="13.5" customHeight="1" x14ac:dyDescent="0.2">
      <c r="A61" s="60"/>
      <c r="B61" s="60"/>
      <c r="C61" s="60"/>
      <c r="D61" s="60"/>
      <c r="E61" s="60"/>
      <c r="F61" s="60"/>
      <c r="G61" s="60"/>
      <c r="H61" s="60"/>
      <c r="I61" s="60"/>
      <c r="J61" s="60"/>
      <c r="K61" s="60"/>
      <c r="L61" s="60"/>
      <c r="M61" s="60"/>
      <c r="N61" s="60"/>
      <c r="O61" s="60"/>
      <c r="P61" s="60"/>
      <c r="Q61" s="57"/>
      <c r="R61" s="57"/>
      <c r="S61" s="57"/>
      <c r="T61" s="57"/>
      <c r="U61" s="57"/>
      <c r="V61" s="57"/>
      <c r="W61" s="57"/>
      <c r="X61" s="57"/>
      <c r="Y61" s="57"/>
      <c r="Z61" s="57"/>
      <c r="AA61" s="57"/>
      <c r="AB61" s="57"/>
    </row>
    <row r="62" spans="1:28" ht="13.5" customHeight="1" x14ac:dyDescent="0.2">
      <c r="A62" s="60"/>
      <c r="B62" s="60"/>
      <c r="C62" s="60"/>
      <c r="D62" s="60"/>
      <c r="E62" s="60"/>
      <c r="F62" s="60"/>
      <c r="G62" s="60"/>
      <c r="H62" s="60"/>
      <c r="I62" s="60"/>
      <c r="J62" s="60"/>
      <c r="K62" s="60"/>
      <c r="L62" s="60"/>
      <c r="M62" s="60"/>
      <c r="N62" s="60"/>
      <c r="O62" s="60"/>
      <c r="P62" s="60"/>
      <c r="Q62" s="57"/>
      <c r="R62" s="57"/>
      <c r="S62" s="57"/>
      <c r="T62" s="57"/>
      <c r="U62" s="57"/>
      <c r="V62" s="57"/>
      <c r="W62" s="57"/>
      <c r="X62" s="57"/>
      <c r="Y62" s="57"/>
      <c r="Z62" s="57"/>
      <c r="AA62" s="57"/>
      <c r="AB62" s="57"/>
    </row>
    <row r="63" spans="1:28" ht="13.5" customHeight="1" x14ac:dyDescent="0.2">
      <c r="A63" s="60"/>
      <c r="B63" s="60"/>
      <c r="C63" s="60"/>
      <c r="D63" s="60"/>
      <c r="E63" s="60"/>
      <c r="F63" s="60"/>
      <c r="G63" s="60"/>
      <c r="H63" s="60"/>
      <c r="I63" s="60"/>
      <c r="J63" s="60"/>
      <c r="K63" s="60"/>
      <c r="L63" s="60"/>
      <c r="M63" s="60"/>
      <c r="N63" s="60"/>
      <c r="O63" s="60"/>
      <c r="P63" s="60"/>
      <c r="Q63" s="57"/>
      <c r="R63" s="57"/>
      <c r="S63" s="57"/>
      <c r="T63" s="57"/>
      <c r="U63" s="57"/>
      <c r="V63" s="57"/>
      <c r="W63" s="57"/>
      <c r="X63" s="57"/>
      <c r="Y63" s="57"/>
      <c r="Z63" s="57"/>
      <c r="AA63" s="57"/>
      <c r="AB63" s="57"/>
    </row>
    <row r="64" spans="1:28" ht="13.5" customHeight="1" x14ac:dyDescent="0.2">
      <c r="A64" s="60"/>
      <c r="B64" s="60"/>
      <c r="C64" s="60"/>
      <c r="D64" s="60"/>
      <c r="E64" s="60"/>
      <c r="F64" s="60"/>
      <c r="G64" s="60"/>
      <c r="H64" s="60"/>
      <c r="I64" s="60"/>
      <c r="J64" s="60"/>
      <c r="K64" s="60"/>
      <c r="L64" s="60"/>
      <c r="M64" s="60"/>
      <c r="N64" s="60"/>
      <c r="O64" s="60"/>
      <c r="P64" s="60"/>
      <c r="Q64" s="57"/>
      <c r="R64" s="57"/>
      <c r="S64" s="57"/>
      <c r="T64" s="57"/>
      <c r="U64" s="57"/>
      <c r="V64" s="57"/>
      <c r="W64" s="57"/>
      <c r="X64" s="57"/>
      <c r="Y64" s="57"/>
      <c r="Z64" s="57"/>
      <c r="AA64" s="57"/>
      <c r="AB64" s="57"/>
    </row>
    <row r="65" spans="1:28" ht="13.5" customHeight="1" x14ac:dyDescent="0.2">
      <c r="A65" s="60"/>
      <c r="B65" s="60"/>
      <c r="C65" s="60"/>
      <c r="D65" s="60"/>
      <c r="E65" s="60"/>
      <c r="F65" s="60"/>
      <c r="G65" s="60"/>
      <c r="H65" s="60"/>
      <c r="I65" s="60"/>
      <c r="J65" s="60"/>
      <c r="K65" s="60"/>
      <c r="L65" s="60"/>
      <c r="M65" s="60"/>
      <c r="N65" s="60"/>
      <c r="O65" s="60"/>
      <c r="P65" s="60"/>
      <c r="Q65" s="57"/>
      <c r="R65" s="57"/>
      <c r="S65" s="57"/>
      <c r="T65" s="57"/>
      <c r="U65" s="57"/>
      <c r="V65" s="57"/>
      <c r="W65" s="57"/>
      <c r="X65" s="57"/>
      <c r="Y65" s="57"/>
      <c r="Z65" s="57"/>
      <c r="AA65" s="57"/>
      <c r="AB65" s="57"/>
    </row>
    <row r="66" spans="1:28" ht="13.5" customHeight="1" x14ac:dyDescent="0.2">
      <c r="A66" s="60"/>
      <c r="B66" s="60"/>
      <c r="C66" s="60"/>
      <c r="D66" s="60"/>
      <c r="E66" s="60"/>
      <c r="F66" s="60"/>
      <c r="G66" s="60"/>
      <c r="H66" s="60"/>
      <c r="I66" s="60"/>
      <c r="J66" s="60"/>
      <c r="K66" s="60"/>
      <c r="L66" s="60"/>
      <c r="M66" s="60"/>
      <c r="N66" s="60"/>
      <c r="O66" s="60"/>
      <c r="P66" s="60"/>
      <c r="Q66" s="57"/>
      <c r="R66" s="57"/>
      <c r="S66" s="57"/>
      <c r="T66" s="57"/>
      <c r="U66" s="57"/>
      <c r="V66" s="57"/>
      <c r="W66" s="57"/>
      <c r="X66" s="57"/>
      <c r="Y66" s="57"/>
      <c r="Z66" s="57"/>
      <c r="AA66" s="57"/>
      <c r="AB66" s="57"/>
    </row>
    <row r="67" spans="1:28" ht="13.5" customHeight="1" x14ac:dyDescent="0.2">
      <c r="A67" s="60"/>
      <c r="B67" s="60"/>
      <c r="C67" s="60"/>
      <c r="D67" s="60"/>
      <c r="E67" s="60"/>
      <c r="F67" s="60"/>
      <c r="G67" s="60"/>
      <c r="H67" s="60"/>
      <c r="I67" s="60"/>
      <c r="J67" s="60"/>
      <c r="K67" s="60"/>
      <c r="L67" s="60"/>
      <c r="M67" s="60"/>
      <c r="N67" s="60"/>
      <c r="O67" s="60"/>
      <c r="P67" s="60"/>
      <c r="Q67" s="57"/>
      <c r="R67" s="57"/>
      <c r="S67" s="57"/>
      <c r="T67" s="57"/>
      <c r="U67" s="57"/>
      <c r="V67" s="57"/>
      <c r="W67" s="57"/>
      <c r="X67" s="57"/>
      <c r="Y67" s="57"/>
      <c r="Z67" s="57"/>
      <c r="AA67" s="57"/>
      <c r="AB67" s="57"/>
    </row>
    <row r="68" spans="1:28" ht="13.5" customHeight="1" x14ac:dyDescent="0.2">
      <c r="A68" s="60"/>
      <c r="B68" s="60"/>
      <c r="C68" s="60"/>
      <c r="D68" s="60"/>
      <c r="E68" s="60"/>
      <c r="F68" s="60"/>
      <c r="G68" s="60"/>
      <c r="H68" s="60"/>
      <c r="I68" s="60"/>
      <c r="J68" s="60"/>
      <c r="K68" s="60"/>
      <c r="L68" s="60"/>
      <c r="M68" s="60"/>
      <c r="N68" s="60"/>
      <c r="O68" s="60"/>
      <c r="P68" s="60"/>
      <c r="Q68" s="57"/>
      <c r="R68" s="57"/>
      <c r="S68" s="57"/>
      <c r="T68" s="57"/>
      <c r="U68" s="57"/>
      <c r="V68" s="57"/>
      <c r="W68" s="57"/>
      <c r="X68" s="57"/>
      <c r="Y68" s="57"/>
      <c r="Z68" s="57"/>
      <c r="AA68" s="57"/>
      <c r="AB68" s="57"/>
    </row>
    <row r="69" spans="1:28" ht="13.5" customHeight="1" x14ac:dyDescent="0.2">
      <c r="A69" s="60"/>
      <c r="B69" s="60"/>
      <c r="C69" s="60"/>
      <c r="D69" s="60"/>
      <c r="E69" s="60"/>
      <c r="F69" s="60"/>
      <c r="G69" s="60"/>
      <c r="H69" s="60"/>
      <c r="I69" s="60"/>
      <c r="J69" s="60"/>
      <c r="K69" s="60"/>
      <c r="L69" s="60"/>
      <c r="M69" s="60"/>
      <c r="N69" s="60"/>
      <c r="O69" s="60"/>
      <c r="P69" s="60"/>
      <c r="Q69" s="57"/>
      <c r="R69" s="57"/>
      <c r="S69" s="57"/>
      <c r="T69" s="57"/>
      <c r="U69" s="57"/>
      <c r="V69" s="57"/>
      <c r="W69" s="57"/>
      <c r="X69" s="57"/>
      <c r="Y69" s="57"/>
      <c r="Z69" s="57"/>
      <c r="AA69" s="57"/>
      <c r="AB69" s="57"/>
    </row>
    <row r="70" spans="1:28" ht="13.5" customHeight="1" x14ac:dyDescent="0.2">
      <c r="A70" s="60"/>
      <c r="B70" s="60"/>
      <c r="C70" s="60"/>
      <c r="D70" s="60"/>
      <c r="E70" s="60"/>
      <c r="F70" s="60"/>
      <c r="G70" s="60"/>
      <c r="H70" s="60"/>
      <c r="I70" s="60"/>
      <c r="J70" s="60"/>
      <c r="K70" s="60"/>
      <c r="L70" s="60"/>
      <c r="M70" s="60"/>
      <c r="N70" s="60"/>
      <c r="O70" s="60"/>
      <c r="P70" s="60"/>
      <c r="Q70" s="57"/>
      <c r="R70" s="57"/>
      <c r="S70" s="57"/>
      <c r="T70" s="57"/>
      <c r="U70" s="57"/>
      <c r="V70" s="57"/>
      <c r="W70" s="57"/>
      <c r="X70" s="57"/>
      <c r="Y70" s="57"/>
      <c r="Z70" s="57"/>
      <c r="AA70" s="57"/>
      <c r="AB70" s="57"/>
    </row>
    <row r="71" spans="1:28" ht="13.5" customHeight="1" x14ac:dyDescent="0.2">
      <c r="A71" s="60"/>
      <c r="B71" s="60"/>
      <c r="C71" s="60"/>
      <c r="D71" s="60"/>
      <c r="E71" s="60"/>
      <c r="F71" s="60"/>
      <c r="G71" s="60"/>
      <c r="H71" s="60"/>
      <c r="I71" s="60"/>
      <c r="J71" s="60"/>
      <c r="K71" s="60"/>
      <c r="L71" s="60"/>
      <c r="M71" s="60"/>
      <c r="N71" s="60"/>
      <c r="O71" s="60"/>
      <c r="P71" s="60"/>
      <c r="Q71" s="57"/>
      <c r="R71" s="57"/>
      <c r="S71" s="57"/>
      <c r="T71" s="57"/>
      <c r="U71" s="57"/>
      <c r="V71" s="57"/>
      <c r="W71" s="57"/>
      <c r="X71" s="57"/>
      <c r="Y71" s="57"/>
      <c r="Z71" s="57"/>
      <c r="AA71" s="57"/>
      <c r="AB71" s="57"/>
    </row>
    <row r="72" spans="1:28" ht="13.5" customHeight="1" x14ac:dyDescent="0.2">
      <c r="A72" s="60"/>
      <c r="B72" s="60"/>
      <c r="C72" s="60"/>
      <c r="D72" s="60"/>
      <c r="E72" s="60"/>
      <c r="F72" s="60"/>
      <c r="G72" s="60"/>
      <c r="H72" s="60"/>
      <c r="I72" s="60"/>
      <c r="J72" s="60"/>
      <c r="K72" s="60"/>
      <c r="L72" s="60"/>
      <c r="M72" s="60"/>
      <c r="N72" s="60"/>
      <c r="O72" s="60"/>
      <c r="P72" s="60"/>
      <c r="Q72" s="57"/>
      <c r="R72" s="57"/>
      <c r="S72" s="57"/>
      <c r="T72" s="57"/>
      <c r="U72" s="57"/>
      <c r="V72" s="57"/>
      <c r="W72" s="57"/>
      <c r="X72" s="57"/>
      <c r="Y72" s="57"/>
      <c r="Z72" s="57"/>
      <c r="AA72" s="57"/>
      <c r="AB72" s="57"/>
    </row>
    <row r="73" spans="1:28" ht="13.5" customHeight="1" x14ac:dyDescent="0.2">
      <c r="A73" s="60"/>
      <c r="B73" s="60"/>
      <c r="C73" s="60"/>
      <c r="D73" s="60"/>
      <c r="E73" s="60"/>
      <c r="F73" s="60"/>
      <c r="G73" s="60"/>
      <c r="H73" s="60"/>
      <c r="I73" s="60"/>
      <c r="J73" s="60"/>
      <c r="K73" s="60"/>
      <c r="L73" s="60"/>
      <c r="M73" s="60"/>
      <c r="N73" s="60"/>
      <c r="O73" s="60"/>
      <c r="P73" s="60"/>
      <c r="Q73" s="57"/>
      <c r="R73" s="57"/>
      <c r="S73" s="57"/>
      <c r="T73" s="57"/>
      <c r="U73" s="57"/>
      <c r="V73" s="57"/>
      <c r="W73" s="57"/>
      <c r="X73" s="57"/>
      <c r="Y73" s="57"/>
      <c r="Z73" s="57"/>
      <c r="AA73" s="57"/>
      <c r="AB73" s="57"/>
    </row>
    <row r="74" spans="1:28" ht="13.5" customHeight="1" x14ac:dyDescent="0.2">
      <c r="A74" s="60"/>
      <c r="B74" s="60"/>
      <c r="C74" s="60"/>
      <c r="D74" s="60"/>
      <c r="E74" s="60"/>
      <c r="F74" s="60"/>
      <c r="G74" s="60"/>
      <c r="H74" s="60"/>
      <c r="I74" s="60"/>
      <c r="J74" s="60"/>
      <c r="K74" s="60"/>
      <c r="L74" s="60"/>
      <c r="M74" s="60"/>
      <c r="N74" s="60"/>
      <c r="O74" s="60"/>
      <c r="P74" s="60"/>
      <c r="Q74" s="57"/>
      <c r="R74" s="57"/>
      <c r="S74" s="57"/>
      <c r="T74" s="57"/>
      <c r="U74" s="57"/>
      <c r="V74" s="57"/>
      <c r="W74" s="57"/>
      <c r="X74" s="57"/>
      <c r="Y74" s="57"/>
      <c r="Z74" s="57"/>
      <c r="AA74" s="57"/>
      <c r="AB74" s="57"/>
    </row>
    <row r="75" spans="1:28" ht="13.5" customHeight="1" x14ac:dyDescent="0.2">
      <c r="A75" s="60"/>
      <c r="B75" s="60"/>
      <c r="C75" s="60"/>
      <c r="D75" s="60"/>
      <c r="E75" s="60"/>
      <c r="F75" s="60"/>
      <c r="G75" s="60"/>
      <c r="H75" s="60"/>
      <c r="I75" s="60"/>
      <c r="J75" s="60"/>
      <c r="K75" s="60"/>
      <c r="L75" s="60"/>
      <c r="M75" s="60"/>
      <c r="N75" s="60"/>
      <c r="O75" s="60"/>
      <c r="P75" s="60"/>
      <c r="Q75" s="57"/>
      <c r="R75" s="57"/>
      <c r="S75" s="57"/>
      <c r="T75" s="57"/>
      <c r="U75" s="57"/>
      <c r="V75" s="57"/>
      <c r="W75" s="57"/>
      <c r="X75" s="57"/>
      <c r="Y75" s="57"/>
      <c r="Z75" s="57"/>
      <c r="AA75" s="57"/>
      <c r="AB75" s="57"/>
    </row>
    <row r="76" spans="1:28" ht="13.5" customHeight="1" x14ac:dyDescent="0.2">
      <c r="A76" s="60"/>
      <c r="B76" s="60"/>
      <c r="C76" s="60"/>
      <c r="D76" s="60"/>
      <c r="E76" s="60"/>
      <c r="F76" s="60"/>
      <c r="G76" s="60"/>
      <c r="H76" s="60"/>
      <c r="I76" s="60"/>
      <c r="J76" s="60"/>
      <c r="K76" s="60"/>
      <c r="L76" s="60"/>
      <c r="M76" s="60"/>
      <c r="N76" s="60"/>
      <c r="O76" s="60"/>
      <c r="P76" s="60"/>
      <c r="Q76" s="57"/>
      <c r="R76" s="57"/>
      <c r="S76" s="57"/>
      <c r="T76" s="57"/>
      <c r="U76" s="57"/>
      <c r="V76" s="57"/>
      <c r="W76" s="57"/>
      <c r="X76" s="57"/>
      <c r="Y76" s="57"/>
      <c r="Z76" s="57"/>
      <c r="AA76" s="57"/>
      <c r="AB76" s="57"/>
    </row>
    <row r="77" spans="1:28" ht="13.5" customHeight="1" x14ac:dyDescent="0.2">
      <c r="A77" s="60"/>
      <c r="B77" s="60"/>
      <c r="C77" s="60"/>
      <c r="D77" s="60"/>
      <c r="E77" s="60"/>
      <c r="F77" s="60"/>
      <c r="G77" s="60"/>
      <c r="H77" s="60"/>
      <c r="I77" s="60"/>
      <c r="J77" s="60"/>
      <c r="K77" s="60"/>
      <c r="L77" s="60"/>
      <c r="M77" s="60"/>
      <c r="N77" s="60"/>
      <c r="O77" s="60"/>
      <c r="P77" s="60"/>
      <c r="Q77" s="57"/>
      <c r="R77" s="57"/>
      <c r="S77" s="57"/>
      <c r="T77" s="57"/>
      <c r="U77" s="57"/>
      <c r="V77" s="57"/>
      <c r="W77" s="57"/>
      <c r="X77" s="57"/>
      <c r="Y77" s="57"/>
      <c r="Z77" s="57"/>
      <c r="AA77" s="57"/>
      <c r="AB77" s="57"/>
    </row>
    <row r="78" spans="1:28" ht="13.5" customHeight="1" x14ac:dyDescent="0.2">
      <c r="A78" s="60"/>
      <c r="B78" s="60"/>
      <c r="C78" s="60"/>
      <c r="D78" s="60"/>
      <c r="E78" s="60"/>
      <c r="F78" s="60"/>
      <c r="G78" s="60"/>
      <c r="H78" s="60"/>
      <c r="I78" s="60"/>
      <c r="J78" s="60"/>
      <c r="K78" s="60"/>
      <c r="L78" s="60"/>
      <c r="M78" s="60"/>
      <c r="N78" s="60"/>
      <c r="O78" s="60"/>
      <c r="P78" s="60"/>
      <c r="Q78" s="57"/>
      <c r="R78" s="57"/>
      <c r="S78" s="57"/>
      <c r="T78" s="57"/>
      <c r="U78" s="57"/>
      <c r="V78" s="57"/>
      <c r="W78" s="57"/>
      <c r="X78" s="57"/>
      <c r="Y78" s="57"/>
      <c r="Z78" s="57"/>
      <c r="AA78" s="57"/>
      <c r="AB78" s="57"/>
    </row>
    <row r="79" spans="1:28" ht="13.5" customHeight="1" x14ac:dyDescent="0.2">
      <c r="A79" s="60"/>
      <c r="B79" s="60"/>
      <c r="C79" s="60"/>
      <c r="D79" s="60"/>
      <c r="E79" s="60"/>
      <c r="F79" s="60"/>
      <c r="G79" s="60"/>
      <c r="H79" s="60"/>
      <c r="I79" s="60"/>
      <c r="J79" s="60"/>
      <c r="K79" s="60"/>
      <c r="L79" s="60"/>
      <c r="M79" s="60"/>
      <c r="N79" s="60"/>
      <c r="O79" s="60"/>
      <c r="P79" s="60"/>
      <c r="Q79" s="57"/>
      <c r="R79" s="57"/>
      <c r="S79" s="57"/>
      <c r="T79" s="57"/>
      <c r="U79" s="57"/>
      <c r="V79" s="57"/>
      <c r="W79" s="57"/>
      <c r="X79" s="57"/>
      <c r="Y79" s="57"/>
      <c r="Z79" s="57"/>
      <c r="AA79" s="57"/>
      <c r="AB79" s="57"/>
    </row>
    <row r="80" spans="1:28" ht="13.5" customHeight="1" x14ac:dyDescent="0.2">
      <c r="A80" s="60"/>
      <c r="B80" s="60"/>
      <c r="C80" s="60"/>
      <c r="D80" s="60"/>
      <c r="E80" s="60"/>
      <c r="F80" s="60"/>
      <c r="G80" s="60"/>
      <c r="H80" s="60"/>
      <c r="I80" s="60"/>
      <c r="J80" s="60"/>
      <c r="K80" s="60"/>
      <c r="L80" s="60"/>
      <c r="M80" s="60"/>
      <c r="N80" s="60"/>
      <c r="O80" s="60"/>
      <c r="P80" s="60"/>
      <c r="Q80" s="57"/>
      <c r="R80" s="57"/>
      <c r="S80" s="57"/>
      <c r="T80" s="57"/>
      <c r="U80" s="57"/>
      <c r="V80" s="57"/>
      <c r="W80" s="57"/>
      <c r="X80" s="57"/>
      <c r="Y80" s="57"/>
      <c r="Z80" s="57"/>
      <c r="AA80" s="57"/>
      <c r="AB80" s="57"/>
    </row>
    <row r="81" spans="1:28" ht="13.5" customHeight="1" x14ac:dyDescent="0.2">
      <c r="A81" s="60"/>
      <c r="B81" s="60"/>
      <c r="C81" s="60"/>
      <c r="D81" s="60"/>
      <c r="E81" s="60"/>
      <c r="F81" s="60"/>
      <c r="G81" s="60"/>
      <c r="H81" s="60"/>
      <c r="I81" s="60"/>
      <c r="J81" s="60"/>
      <c r="K81" s="60"/>
      <c r="L81" s="60"/>
      <c r="M81" s="60"/>
      <c r="N81" s="60"/>
      <c r="O81" s="60"/>
      <c r="P81" s="60"/>
      <c r="Q81" s="57"/>
      <c r="R81" s="57"/>
      <c r="S81" s="57"/>
      <c r="T81" s="57"/>
      <c r="U81" s="57"/>
      <c r="V81" s="57"/>
      <c r="W81" s="57"/>
      <c r="X81" s="57"/>
      <c r="Y81" s="57"/>
      <c r="Z81" s="57"/>
      <c r="AA81" s="57"/>
      <c r="AB81" s="57"/>
    </row>
    <row r="82" spans="1:28" ht="13.5" customHeight="1" x14ac:dyDescent="0.2">
      <c r="A82" s="60"/>
      <c r="B82" s="60"/>
      <c r="C82" s="60"/>
      <c r="D82" s="60"/>
      <c r="E82" s="60"/>
      <c r="F82" s="60"/>
      <c r="G82" s="60"/>
      <c r="H82" s="60"/>
      <c r="I82" s="60"/>
      <c r="J82" s="60"/>
      <c r="K82" s="60"/>
      <c r="L82" s="60"/>
      <c r="M82" s="60"/>
      <c r="N82" s="60"/>
      <c r="O82" s="60"/>
      <c r="P82" s="60"/>
      <c r="Q82" s="57"/>
      <c r="R82" s="57"/>
      <c r="S82" s="57"/>
      <c r="T82" s="57"/>
      <c r="U82" s="57"/>
      <c r="V82" s="57"/>
      <c r="W82" s="57"/>
      <c r="X82" s="57"/>
      <c r="Y82" s="57"/>
      <c r="Z82" s="57"/>
      <c r="AA82" s="57"/>
      <c r="AB82" s="57"/>
    </row>
    <row r="83" spans="1:28" ht="13.5" customHeight="1" x14ac:dyDescent="0.2">
      <c r="A83" s="60"/>
      <c r="B83" s="60"/>
      <c r="C83" s="60"/>
      <c r="D83" s="60"/>
      <c r="E83" s="60"/>
      <c r="F83" s="60"/>
      <c r="G83" s="60"/>
      <c r="H83" s="60"/>
      <c r="I83" s="60"/>
      <c r="J83" s="60"/>
      <c r="K83" s="60"/>
      <c r="L83" s="60"/>
      <c r="M83" s="60"/>
      <c r="N83" s="60"/>
      <c r="O83" s="60"/>
      <c r="P83" s="60"/>
      <c r="Q83" s="57"/>
      <c r="R83" s="57"/>
      <c r="S83" s="57"/>
      <c r="T83" s="57"/>
      <c r="U83" s="57"/>
      <c r="V83" s="57"/>
      <c r="W83" s="57"/>
      <c r="X83" s="57"/>
      <c r="Y83" s="57"/>
      <c r="Z83" s="57"/>
      <c r="AA83" s="57"/>
      <c r="AB83" s="57"/>
    </row>
    <row r="84" spans="1:28" ht="13.5" customHeight="1" x14ac:dyDescent="0.2">
      <c r="A84" s="60"/>
      <c r="B84" s="60"/>
      <c r="C84" s="60"/>
      <c r="D84" s="60"/>
      <c r="E84" s="60"/>
      <c r="F84" s="60"/>
      <c r="G84" s="60"/>
      <c r="H84" s="60"/>
      <c r="I84" s="60"/>
      <c r="J84" s="60"/>
      <c r="K84" s="60"/>
      <c r="L84" s="60"/>
      <c r="M84" s="60"/>
      <c r="N84" s="60"/>
      <c r="O84" s="60"/>
      <c r="P84" s="60"/>
      <c r="Q84" s="57"/>
      <c r="R84" s="57"/>
      <c r="S84" s="57"/>
      <c r="T84" s="57"/>
      <c r="U84" s="57"/>
      <c r="V84" s="57"/>
      <c r="W84" s="57"/>
      <c r="X84" s="57"/>
      <c r="Y84" s="57"/>
      <c r="Z84" s="57"/>
      <c r="AA84" s="57"/>
      <c r="AB84" s="57"/>
    </row>
    <row r="85" spans="1:28" ht="13.5" customHeight="1" x14ac:dyDescent="0.2">
      <c r="A85" s="60"/>
      <c r="B85" s="60"/>
      <c r="C85" s="60"/>
      <c r="D85" s="60"/>
      <c r="E85" s="60"/>
      <c r="F85" s="60"/>
      <c r="G85" s="60"/>
      <c r="H85" s="60"/>
      <c r="I85" s="60"/>
      <c r="J85" s="60"/>
      <c r="K85" s="60"/>
      <c r="L85" s="60"/>
      <c r="M85" s="60"/>
      <c r="N85" s="60"/>
      <c r="O85" s="60"/>
      <c r="P85" s="60"/>
      <c r="Q85" s="57"/>
      <c r="R85" s="57"/>
      <c r="S85" s="57"/>
      <c r="T85" s="57"/>
      <c r="U85" s="57"/>
      <c r="V85" s="57"/>
      <c r="W85" s="57"/>
      <c r="X85" s="57"/>
      <c r="Y85" s="57"/>
      <c r="Z85" s="57"/>
      <c r="AA85" s="57"/>
      <c r="AB85" s="57"/>
    </row>
    <row r="86" spans="1:28" ht="13.5" customHeight="1" x14ac:dyDescent="0.2">
      <c r="A86" s="60"/>
      <c r="B86" s="60"/>
      <c r="C86" s="60"/>
      <c r="D86" s="60"/>
      <c r="E86" s="60"/>
      <c r="F86" s="60"/>
      <c r="G86" s="60"/>
      <c r="H86" s="60"/>
      <c r="I86" s="60"/>
      <c r="J86" s="60"/>
      <c r="K86" s="60"/>
      <c r="L86" s="60"/>
      <c r="M86" s="60"/>
      <c r="N86" s="60"/>
      <c r="O86" s="60"/>
      <c r="P86" s="60"/>
      <c r="Q86" s="57"/>
      <c r="R86" s="57"/>
      <c r="S86" s="57"/>
      <c r="T86" s="57"/>
      <c r="U86" s="57"/>
      <c r="V86" s="57"/>
      <c r="W86" s="57"/>
      <c r="X86" s="57"/>
      <c r="Y86" s="57"/>
      <c r="Z86" s="57"/>
      <c r="AA86" s="57"/>
      <c r="AB86" s="57"/>
    </row>
    <row r="87" spans="1:28" ht="13.5" customHeight="1" x14ac:dyDescent="0.2">
      <c r="A87" s="60"/>
      <c r="B87" s="60"/>
      <c r="C87" s="60"/>
      <c r="D87" s="60"/>
      <c r="E87" s="60"/>
      <c r="F87" s="60"/>
      <c r="G87" s="60"/>
      <c r="H87" s="60"/>
      <c r="I87" s="60"/>
      <c r="J87" s="60"/>
      <c r="K87" s="60"/>
      <c r="L87" s="60"/>
      <c r="M87" s="60"/>
      <c r="N87" s="60"/>
      <c r="O87" s="60"/>
      <c r="P87" s="60"/>
      <c r="Q87" s="57"/>
      <c r="R87" s="57"/>
      <c r="S87" s="57"/>
      <c r="T87" s="57"/>
      <c r="U87" s="57"/>
      <c r="V87" s="57"/>
      <c r="W87" s="57"/>
      <c r="X87" s="57"/>
      <c r="Y87" s="57"/>
      <c r="Z87" s="57"/>
      <c r="AA87" s="57"/>
      <c r="AB87" s="57"/>
    </row>
    <row r="88" spans="1:28" ht="13.5" customHeight="1" x14ac:dyDescent="0.2">
      <c r="A88" s="60"/>
      <c r="B88" s="60"/>
      <c r="C88" s="60"/>
      <c r="D88" s="60"/>
      <c r="E88" s="60"/>
      <c r="F88" s="60"/>
      <c r="G88" s="60"/>
      <c r="H88" s="60"/>
      <c r="I88" s="60"/>
      <c r="J88" s="60"/>
      <c r="K88" s="60"/>
      <c r="L88" s="60"/>
      <c r="M88" s="60"/>
      <c r="N88" s="60"/>
      <c r="O88" s="60"/>
      <c r="P88" s="60"/>
      <c r="Q88" s="57"/>
      <c r="R88" s="57"/>
      <c r="S88" s="57"/>
      <c r="T88" s="57"/>
      <c r="U88" s="57"/>
      <c r="V88" s="57"/>
      <c r="W88" s="57"/>
      <c r="X88" s="57"/>
      <c r="Y88" s="57"/>
      <c r="Z88" s="57"/>
      <c r="AA88" s="57"/>
      <c r="AB88" s="57"/>
    </row>
    <row r="89" spans="1:28" ht="13.5" customHeight="1" x14ac:dyDescent="0.2">
      <c r="A89" s="60"/>
      <c r="B89" s="60"/>
      <c r="C89" s="60"/>
      <c r="D89" s="60"/>
      <c r="E89" s="60"/>
      <c r="F89" s="60"/>
      <c r="G89" s="60"/>
      <c r="H89" s="60"/>
      <c r="I89" s="60"/>
      <c r="J89" s="60"/>
      <c r="K89" s="60"/>
      <c r="L89" s="60"/>
      <c r="M89" s="60"/>
      <c r="N89" s="60"/>
      <c r="O89" s="60"/>
      <c r="P89" s="60"/>
      <c r="Q89" s="57"/>
      <c r="R89" s="57"/>
      <c r="S89" s="57"/>
      <c r="T89" s="57"/>
      <c r="U89" s="57"/>
      <c r="V89" s="57"/>
      <c r="W89" s="57"/>
      <c r="X89" s="57"/>
      <c r="Y89" s="57"/>
      <c r="Z89" s="57"/>
      <c r="AA89" s="57"/>
      <c r="AB89" s="57"/>
    </row>
    <row r="90" spans="1:28" ht="13.5" customHeight="1" x14ac:dyDescent="0.2">
      <c r="A90" s="60"/>
      <c r="B90" s="60"/>
      <c r="C90" s="60"/>
      <c r="D90" s="60"/>
      <c r="E90" s="60"/>
      <c r="F90" s="60"/>
      <c r="G90" s="60"/>
      <c r="H90" s="60"/>
      <c r="I90" s="60"/>
      <c r="J90" s="60"/>
      <c r="K90" s="60"/>
      <c r="L90" s="60"/>
      <c r="M90" s="60"/>
      <c r="N90" s="60"/>
      <c r="O90" s="60"/>
      <c r="P90" s="60"/>
      <c r="Q90" s="57"/>
      <c r="R90" s="57"/>
      <c r="S90" s="57"/>
      <c r="T90" s="57"/>
      <c r="U90" s="57"/>
      <c r="V90" s="57"/>
      <c r="W90" s="57"/>
      <c r="X90" s="57"/>
      <c r="Y90" s="57"/>
      <c r="Z90" s="57"/>
      <c r="AA90" s="57"/>
      <c r="AB90" s="57"/>
    </row>
    <row r="91" spans="1:28" ht="13.5" customHeight="1" x14ac:dyDescent="0.2">
      <c r="A91" s="54"/>
      <c r="B91" s="54"/>
      <c r="C91" s="54"/>
      <c r="D91" s="54"/>
      <c r="E91" s="54"/>
      <c r="F91" s="54"/>
      <c r="G91" s="54"/>
      <c r="H91" s="54"/>
      <c r="I91" s="54"/>
      <c r="J91" s="54"/>
      <c r="K91" s="54"/>
      <c r="L91" s="54"/>
      <c r="M91" s="54"/>
      <c r="N91" s="54"/>
      <c r="O91" s="54"/>
      <c r="P91" s="54"/>
    </row>
    <row r="92" spans="1:28" ht="13.5" customHeight="1" x14ac:dyDescent="0.2">
      <c r="A92" s="54"/>
      <c r="B92" s="54"/>
      <c r="C92" s="54"/>
      <c r="D92" s="54"/>
      <c r="E92" s="54"/>
      <c r="F92" s="54"/>
      <c r="G92" s="54"/>
      <c r="H92" s="54"/>
      <c r="I92" s="54"/>
      <c r="J92" s="54"/>
      <c r="K92" s="54"/>
      <c r="L92" s="54"/>
      <c r="M92" s="54"/>
      <c r="N92" s="54"/>
      <c r="O92" s="54"/>
      <c r="P92" s="54"/>
    </row>
    <row r="93" spans="1:28" ht="13.5" customHeight="1" x14ac:dyDescent="0.2">
      <c r="A93" s="54"/>
      <c r="B93" s="54"/>
      <c r="C93" s="54"/>
      <c r="D93" s="54"/>
      <c r="E93" s="54"/>
      <c r="F93" s="54"/>
      <c r="G93" s="54"/>
      <c r="H93" s="54"/>
      <c r="I93" s="54"/>
      <c r="J93" s="54"/>
      <c r="K93" s="54"/>
      <c r="L93" s="54"/>
      <c r="M93" s="54"/>
      <c r="N93" s="54"/>
      <c r="O93" s="54"/>
      <c r="P93" s="54"/>
    </row>
    <row r="94" spans="1:28" ht="13.5" customHeight="1" x14ac:dyDescent="0.2">
      <c r="A94" s="54"/>
      <c r="B94" s="54"/>
      <c r="C94" s="54"/>
      <c r="D94" s="54"/>
      <c r="E94" s="54"/>
      <c r="F94" s="54"/>
      <c r="G94" s="54"/>
      <c r="H94" s="54"/>
      <c r="I94" s="54"/>
      <c r="J94" s="54"/>
      <c r="K94" s="54"/>
      <c r="L94" s="54"/>
      <c r="M94" s="54"/>
      <c r="N94" s="54"/>
      <c r="O94" s="54"/>
      <c r="P94" s="54"/>
    </row>
    <row r="95" spans="1:28" ht="13.5" customHeight="1" x14ac:dyDescent="0.2">
      <c r="A95" s="54"/>
      <c r="B95" s="54"/>
      <c r="C95" s="54"/>
      <c r="D95" s="54"/>
      <c r="E95" s="54"/>
      <c r="F95" s="54"/>
      <c r="G95" s="54"/>
      <c r="H95" s="54"/>
      <c r="I95" s="54"/>
      <c r="J95" s="54"/>
      <c r="K95" s="54"/>
      <c r="L95" s="54"/>
      <c r="M95" s="54"/>
      <c r="N95" s="54"/>
      <c r="O95" s="54"/>
      <c r="P95" s="54"/>
    </row>
    <row r="96" spans="1:28" ht="13.5" customHeight="1" x14ac:dyDescent="0.2">
      <c r="A96" s="54"/>
      <c r="B96" s="54"/>
      <c r="C96" s="54"/>
      <c r="D96" s="54"/>
      <c r="E96" s="54"/>
      <c r="F96" s="54"/>
      <c r="G96" s="54"/>
      <c r="H96" s="54"/>
      <c r="I96" s="54"/>
      <c r="J96" s="54"/>
      <c r="K96" s="54"/>
      <c r="L96" s="54"/>
      <c r="M96" s="54"/>
      <c r="N96" s="54"/>
      <c r="O96" s="54"/>
      <c r="P96" s="54"/>
    </row>
    <row r="97" spans="1:16" ht="13.5" customHeight="1" x14ac:dyDescent="0.2">
      <c r="A97" s="54"/>
      <c r="B97" s="54"/>
      <c r="C97" s="54"/>
      <c r="D97" s="54"/>
      <c r="E97" s="54"/>
      <c r="F97" s="54"/>
      <c r="G97" s="54"/>
      <c r="H97" s="54"/>
      <c r="I97" s="54"/>
      <c r="J97" s="54"/>
      <c r="K97" s="54"/>
      <c r="L97" s="54"/>
      <c r="M97" s="54"/>
      <c r="N97" s="54"/>
      <c r="O97" s="54"/>
      <c r="P97" s="54"/>
    </row>
    <row r="98" spans="1:16" ht="13.5" customHeight="1" x14ac:dyDescent="0.2"/>
    <row r="99" spans="1:16" ht="13.5" customHeight="1" x14ac:dyDescent="0.2"/>
    <row r="100" spans="1:16" ht="13.5" customHeight="1" x14ac:dyDescent="0.2"/>
    <row r="101" spans="1:16" ht="13.5" customHeight="1" x14ac:dyDescent="0.2"/>
  </sheetData>
  <mergeCells count="74">
    <mergeCell ref="B1:O1"/>
    <mergeCell ref="C3:I3"/>
    <mergeCell ref="C5:I5"/>
    <mergeCell ref="K5:O5"/>
    <mergeCell ref="R2:R14"/>
    <mergeCell ref="L13:N13"/>
    <mergeCell ref="C14:D14"/>
    <mergeCell ref="G14:K14"/>
    <mergeCell ref="L14:N14"/>
    <mergeCell ref="C13:D13"/>
    <mergeCell ref="G13:I13"/>
    <mergeCell ref="K3:O3"/>
    <mergeCell ref="B40:C43"/>
    <mergeCell ref="D40:D43"/>
    <mergeCell ref="E40:E43"/>
    <mergeCell ref="J40:J43"/>
    <mergeCell ref="K40:K43"/>
    <mergeCell ref="L36:L39"/>
    <mergeCell ref="M36:M39"/>
    <mergeCell ref="N36:N39"/>
    <mergeCell ref="O40:O43"/>
    <mergeCell ref="Q40:Q43"/>
    <mergeCell ref="O36:O39"/>
    <mergeCell ref="Q36:Q39"/>
    <mergeCell ref="L40:L43"/>
    <mergeCell ref="M40:M43"/>
    <mergeCell ref="N40:N43"/>
    <mergeCell ref="B36:C39"/>
    <mergeCell ref="D36:D39"/>
    <mergeCell ref="E36:E39"/>
    <mergeCell ref="J36:J39"/>
    <mergeCell ref="K36:K39"/>
    <mergeCell ref="L32:L35"/>
    <mergeCell ref="M32:M35"/>
    <mergeCell ref="N32:N35"/>
    <mergeCell ref="O32:O35"/>
    <mergeCell ref="Q32:Q35"/>
    <mergeCell ref="B32:C35"/>
    <mergeCell ref="D32:D35"/>
    <mergeCell ref="E32:E35"/>
    <mergeCell ref="J32:J35"/>
    <mergeCell ref="K32:K35"/>
    <mergeCell ref="L28:L31"/>
    <mergeCell ref="M28:M31"/>
    <mergeCell ref="N28:N31"/>
    <mergeCell ref="O28:O31"/>
    <mergeCell ref="Q28:Q31"/>
    <mergeCell ref="B28:C31"/>
    <mergeCell ref="D28:D31"/>
    <mergeCell ref="E28:E31"/>
    <mergeCell ref="J28:J31"/>
    <mergeCell ref="K28:K31"/>
    <mergeCell ref="Q20:Q23"/>
    <mergeCell ref="B24:C27"/>
    <mergeCell ref="D24:D27"/>
    <mergeCell ref="E24:E27"/>
    <mergeCell ref="J24:J27"/>
    <mergeCell ref="K24:K27"/>
    <mergeCell ref="L24:L27"/>
    <mergeCell ref="M24:M27"/>
    <mergeCell ref="N24:N27"/>
    <mergeCell ref="O24:O27"/>
    <mergeCell ref="Q24:Q27"/>
    <mergeCell ref="B16:O17"/>
    <mergeCell ref="B19:C19"/>
    <mergeCell ref="B20:C23"/>
    <mergeCell ref="D20:D23"/>
    <mergeCell ref="E20:E23"/>
    <mergeCell ref="J20:J23"/>
    <mergeCell ref="K20:K23"/>
    <mergeCell ref="L20:L23"/>
    <mergeCell ref="M20:M23"/>
    <mergeCell ref="N20:N23"/>
    <mergeCell ref="O20:O23"/>
  </mergeCells>
  <dataValidations count="1">
    <dataValidation allowBlank="1" showInputMessage="1" showErrorMessage="1" sqref="Q1" xr:uid="{757CA9D5-153C-44AD-AED6-3CEF8D22BB9B}"/>
  </dataValidations>
  <pageMargins left="0.7" right="0.7" top="0.75" bottom="0.75" header="0.3" footer="0.3"/>
  <pageSetup scale="40"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1F9AE39F30E64D88DD370991155A0F" ma:contentTypeVersion="27" ma:contentTypeDescription="Create a new document." ma:contentTypeScope="" ma:versionID="7d5b1e18b29b5241af25391290d8f217">
  <xsd:schema xmlns:xsd="http://www.w3.org/2001/XMLSchema" xmlns:xs="http://www.w3.org/2001/XMLSchema" xmlns:p="http://schemas.microsoft.com/office/2006/metadata/properties" xmlns:ns1="http://schemas.microsoft.com/sharepoint/v3" xmlns:ns2="bc0e871a-eec0-419d-8b9b-9df52ac2a702" xmlns:ns3="ae5dff87-4e6a-41c4-93f2-d5508871ee9a" targetNamespace="http://schemas.microsoft.com/office/2006/metadata/properties" ma:root="true" ma:fieldsID="e025722ba03550fb544572a4140801f1" ns1:_="" ns2:_="" ns3:_="">
    <xsd:import namespace="http://schemas.microsoft.com/sharepoint/v3"/>
    <xsd:import namespace="bc0e871a-eec0-419d-8b9b-9df52ac2a702"/>
    <xsd:import namespace="ae5dff87-4e6a-41c4-93f2-d5508871ee9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PrintedforMailingby" minOccurs="0"/>
                <xsd:element ref="ns3:MediaLengthInSeconds" minOccurs="0"/>
                <xsd:element ref="ns3:imagetest" minOccurs="0"/>
                <xsd:element ref="ns3:lcf76f155ced4ddcb4097134ff3c332f" minOccurs="0"/>
                <xsd:element ref="ns2:TaxCatchAll" minOccurs="0"/>
                <xsd:element ref="ns3:MediaServiceObjectDetectorVersions" minOccurs="0"/>
                <xsd:element ref="ns3:Reorganization" minOccurs="0"/>
                <xsd:element ref="ns3:ReorgStatus" minOccurs="0"/>
                <xsd:element ref="ns3:MediaServiceSearchProperties" minOccurs="0"/>
                <xsd:element ref="ns1:_ip_UnifiedCompliancePolicyProperties" minOccurs="0"/>
                <xsd:element ref="ns1:_ip_UnifiedCompliancePolicyUIAction" minOccurs="0"/>
                <xsd:element ref="ns3:SortOrde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0e871a-eec0-419d-8b9b-9df52ac2a70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ad6fae1-fd33-4a54-875c-fd939e1ab8c4}" ma:internalName="TaxCatchAll" ma:showField="CatchAllData" ma:web="bc0e871a-eec0-419d-8b9b-9df52ac2a7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5dff87-4e6a-41c4-93f2-d5508871ee9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PrintedforMailingby" ma:index="18" nillable="true" ma:displayName="Printed for Mailing by" ma:description="Date Printed for Mailing" ma:format="Dropdown" ma:internalName="PrintedforMailingby">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imagetest" ma:index="20" nillable="true" ma:displayName="image test" ma:format="Thumbnail" ma:internalName="imagetest">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742c165-a72d-4470-b887-7d794a15cd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Reorganization" ma:index="25" nillable="true" ma:displayName="Reorg type" ma:description="temporary to mark files for reorganization" ma:format="Dropdown" ma:internalName="Reorganization">
      <xsd:complexType>
        <xsd:complexContent>
          <xsd:extension base="dms:MultiChoice">
            <xsd:sequence>
              <xsd:element name="Value" maxOccurs="unbounded" minOccurs="0" nillable="true">
                <xsd:simpleType>
                  <xsd:restriction base="dms:Choice">
                    <xsd:enumeration value="Project Folder"/>
                    <xsd:enumeration value="Applications"/>
                    <xsd:enumeration value="Archival"/>
                    <xsd:enumeration value="Sub level file"/>
                    <xsd:enumeration value="Parent level file"/>
                    <xsd:enumeration value="CFP"/>
                    <xsd:enumeration value="Expired files"/>
                  </xsd:restriction>
                </xsd:simpleType>
              </xsd:element>
            </xsd:sequence>
          </xsd:extension>
        </xsd:complexContent>
      </xsd:complexType>
    </xsd:element>
    <xsd:element name="ReorgStatus" ma:index="26" nillable="true" ma:displayName="Reorg Status" ma:description="temporary to reorganize files" ma:format="Dropdown" ma:internalName="ReorgStatus">
      <xsd:simpleType>
        <xsd:restriction base="dms:Choice">
          <xsd:enumeration value="Copied"/>
          <xsd:enumeration value="To be Moved"/>
          <xsd:enumeration value="Marked for Moving"/>
          <xsd:enumeration value="To be deleted"/>
          <xsd:enumeration value="Marked for deletion"/>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SortOrder" ma:index="30" nillable="true" ma:displayName="Sort Order" ma:decimals="0" ma:default="99" ma:format="Dropdown" ma:internalName="SortOrder" ma:percentage="FALSE">
      <xsd:simpleType>
        <xsd:restriction base="dms:Number"/>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intedforMailingby xmlns="ae5dff87-4e6a-41c4-93f2-d5508871ee9a" xsi:nil="true"/>
    <imagetest xmlns="ae5dff87-4e6a-41c4-93f2-d5508871ee9a" xsi:nil="true"/>
    <lcf76f155ced4ddcb4097134ff3c332f xmlns="ae5dff87-4e6a-41c4-93f2-d5508871ee9a">
      <Terms xmlns="http://schemas.microsoft.com/office/infopath/2007/PartnerControls"/>
    </lcf76f155ced4ddcb4097134ff3c332f>
    <TaxCatchAll xmlns="bc0e871a-eec0-419d-8b9b-9df52ac2a702" xsi:nil="true"/>
    <Reorganization xmlns="ae5dff87-4e6a-41c4-93f2-d5508871ee9a" xsi:nil="true"/>
    <ReorgStatus xmlns="ae5dff87-4e6a-41c4-93f2-d5508871ee9a" xsi:nil="true"/>
    <_ip_UnifiedCompliancePolicyUIAction xmlns="http://schemas.microsoft.com/sharepoint/v3" xsi:nil="true"/>
    <_ip_UnifiedCompliancePolicyProperties xmlns="http://schemas.microsoft.com/sharepoint/v3" xsi:nil="true"/>
    <SortOrder xmlns="ae5dff87-4e6a-41c4-93f2-d5508871ee9a">99</SortOrd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9A4321-35B3-4EFB-BBF9-325EA8C3B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c0e871a-eec0-419d-8b9b-9df52ac2a702"/>
    <ds:schemaRef ds:uri="ae5dff87-4e6a-41c4-93f2-d5508871ee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559508-C8E2-46BF-BCB8-20B94549C801}">
  <ds:schemaRefs>
    <ds:schemaRef ds:uri="ae5dff87-4e6a-41c4-93f2-d5508871ee9a"/>
    <ds:schemaRef ds:uri="http://purl.org/dc/elements/1.1/"/>
    <ds:schemaRef ds:uri="http://schemas.microsoft.com/office/infopath/2007/PartnerControls"/>
    <ds:schemaRef ds:uri="http://purl.org/dc/terms/"/>
    <ds:schemaRef ds:uri="bc0e871a-eec0-419d-8b9b-9df52ac2a702"/>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2200912-AD45-4A6E-AA44-B95B85CD22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Application</vt:lpstr>
      <vt:lpstr>30% DRC</vt:lpstr>
      <vt:lpstr>60% DRC</vt:lpstr>
      <vt:lpstr>98% DRC</vt:lpstr>
      <vt:lpstr>(if needed) 100% DRC</vt:lpstr>
      <vt:lpstr>Final Design DRC</vt:lpstr>
      <vt:lpstr>Design Runoff Volume</vt:lpstr>
      <vt:lpstr>Final Constructed DRC</vt:lpstr>
      <vt:lpstr>Final Constructed Runoff Volume</vt:lpstr>
      <vt:lpstr>Notes</vt:lpstr>
      <vt:lpstr>Example Design DRC</vt:lpstr>
      <vt:lpstr>Example Final Constructed DRC</vt:lpstr>
      <vt:lpstr>Example Runoff Volume</vt:lpstr>
      <vt:lpstr>'(if needed) 100% DRC'!Print_Area</vt:lpstr>
      <vt:lpstr>'30% DRC'!Print_Area</vt:lpstr>
      <vt:lpstr>'60% DRC'!Print_Area</vt:lpstr>
      <vt:lpstr>'98% DRC'!Print_Area</vt:lpstr>
      <vt:lpstr>Application!Print_Area</vt:lpstr>
      <vt:lpstr>'Example Design DRC'!Print_Area</vt:lpstr>
      <vt:lpstr>'Example Final Constructed DRC'!Print_Area</vt:lpstr>
      <vt:lpstr>'Final Constructed DRC'!Print_Area</vt:lpstr>
      <vt:lpstr>'Final Design DRC'!Print_Area</vt:lpstr>
    </vt:vector>
  </TitlesOfParts>
  <Manager/>
  <Company>Hey and Associates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Watson;Jeff W</dc:creator>
  <cp:keywords/>
  <dc:description/>
  <cp:lastModifiedBy>Kazmer, Katherine</cp:lastModifiedBy>
  <cp:revision/>
  <dcterms:created xsi:type="dcterms:W3CDTF">2003-11-04T13:36:28Z</dcterms:created>
  <dcterms:modified xsi:type="dcterms:W3CDTF">2026-01-15T18:57:04Z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0x010100E11F9AE39F30E64D88DD370991155A0F</vt:lpwstr>
  </property>
  <property fmtid="{D5CDD505-2E9C-101B-9397-08002B2CF9AE}" pid="3" name="MediaServiceImageTags">
    <vt:lpwstr/>
  </property>
</Properties>
</file>