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Raptor\r&amp;d\Industrial Waste\Technical Services\Program - User Charge\Forms\925\2019\"/>
    </mc:Choice>
  </mc:AlternateContent>
  <xr:revisionPtr revIDLastSave="0" documentId="13_ncr:1_{08B200DD-D61F-40A7-A4C6-1D563FFF7D9A}" xr6:coauthVersionLast="45" xr6:coauthVersionMax="45" xr10:uidLastSave="{00000000-0000-0000-0000-000000000000}"/>
  <bookViews>
    <workbookView xWindow="25080" yWindow="-120" windowWidth="25440" windowHeight="1539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48" i="10" l="1"/>
  <c r="AD47" i="10"/>
  <c r="I52" i="10"/>
  <c r="I50" i="10"/>
  <c r="I49" i="10"/>
  <c r="I48" i="10"/>
  <c r="I47" i="10"/>
  <c r="Z59" i="11" l="1"/>
  <c r="AQ24" i="10" l="1"/>
  <c r="AY14" i="10" l="1"/>
  <c r="AI29" i="6" s="1"/>
  <c r="AY12" i="10"/>
  <c r="AY13" i="10"/>
  <c r="AY10" i="10"/>
  <c r="AY15" i="10"/>
  <c r="AY9" i="10"/>
  <c r="AY11" i="10"/>
  <c r="AD5" i="11"/>
  <c r="K59" i="11"/>
  <c r="AC29" i="6" l="1"/>
  <c r="AC30" i="6"/>
  <c r="AI30" i="6"/>
  <c r="AC24" i="6"/>
  <c r="AI24" i="6"/>
  <c r="AC27" i="6"/>
  <c r="AI27" i="6"/>
  <c r="AC28" i="6"/>
  <c r="AI28" i="6"/>
  <c r="AI26" i="6"/>
  <c r="AI25" i="6"/>
  <c r="AC25" i="6"/>
  <c r="I55" i="11"/>
  <c r="I53" i="11"/>
  <c r="I49" i="11"/>
  <c r="I47" i="11"/>
  <c r="AC26" i="6" l="1"/>
  <c r="C10" i="11"/>
  <c r="B15" i="8" l="1"/>
  <c r="AM29" i="5" l="1"/>
  <c r="AR11" i="6"/>
  <c r="AQ23" i="10"/>
  <c r="AQ25" i="10"/>
  <c r="AQ26" i="10"/>
  <c r="AQ27" i="10"/>
  <c r="AQ28" i="10"/>
  <c r="AQ29" i="10"/>
  <c r="AQ30" i="10"/>
  <c r="AQ31" i="10"/>
  <c r="AQ32" i="10"/>
  <c r="AQ33" i="10"/>
  <c r="AQ34" i="10"/>
  <c r="AQ35" i="10"/>
  <c r="AQ36" i="10"/>
  <c r="AQ37" i="10"/>
  <c r="AQ38" i="10"/>
  <c r="AQ39" i="10"/>
  <c r="AQ40" i="10"/>
  <c r="AQ41" i="10"/>
  <c r="AB40" i="11"/>
  <c r="B24" i="11"/>
  <c r="D22" i="11"/>
  <c r="AQ22" i="10"/>
  <c r="BB26" i="10"/>
  <c r="BW49" i="10"/>
  <c r="BW48" i="10"/>
  <c r="CF47" i="10"/>
  <c r="BW47" i="10"/>
  <c r="CF46" i="10"/>
  <c r="BW46" i="10"/>
  <c r="CF44" i="10"/>
  <c r="BW44" i="10"/>
  <c r="B32" i="8"/>
  <c r="B35" i="8"/>
  <c r="B16" i="8"/>
  <c r="B14" i="8"/>
  <c r="B1" i="8"/>
  <c r="B17" i="10" l="1"/>
  <c r="AY16" i="10" s="1"/>
  <c r="AY8" i="10"/>
  <c r="I45" i="11"/>
  <c r="AC23" i="6" l="1"/>
  <c r="AI23" i="6"/>
  <c r="AM13" i="5"/>
  <c r="AB5" i="5"/>
  <c r="AE38" i="1"/>
  <c r="AG36" i="6" l="1"/>
  <c r="AG34" i="6"/>
  <c r="AG35" i="6"/>
  <c r="AI20" i="1" s="1"/>
  <c r="AD4" i="5"/>
  <c r="AD5" i="5" s="1"/>
  <c r="BX37" i="6" l="1"/>
  <c r="BX36" i="6"/>
  <c r="BX35" i="6"/>
  <c r="BR37" i="6"/>
  <c r="BR36" i="6"/>
  <c r="BR35" i="6"/>
  <c r="CF49" i="10" l="1"/>
  <c r="CJ49" i="10" s="1"/>
  <c r="CF48" i="10"/>
  <c r="CJ48" i="10" s="1"/>
  <c r="CJ47" i="10"/>
  <c r="CJ46" i="10"/>
  <c r="CJ44" i="10"/>
  <c r="BM53" i="10" l="1"/>
  <c r="BM55" i="10" s="1"/>
  <c r="AG34" i="1"/>
  <c r="A7" i="5" l="1"/>
  <c r="AD2" i="4"/>
  <c r="AJ2" i="5"/>
  <c r="AE2" i="6"/>
  <c r="AL2" i="10"/>
  <c r="AG32" i="1"/>
  <c r="AE3" i="1"/>
  <c r="AG27" i="1"/>
  <c r="AG26" i="1"/>
  <c r="AG25" i="1"/>
  <c r="AG25" i="4" l="1"/>
  <c r="AI12" i="4" l="1"/>
  <c r="J12" i="4"/>
  <c r="AG28" i="4" l="1"/>
  <c r="AD49" i="10"/>
  <c r="AL52" i="10" l="1"/>
  <c r="AI18" i="1" s="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<sst xmlns="http://schemas.openxmlformats.org/spreadsheetml/2006/main" count="588" uniqueCount="278">
  <si>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</si>
  <si>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</si>
  <si>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</si>
  <si>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</si>
  <si>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</si>
  <si>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</si>
  <si>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</si>
  <si>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</si>
  <si>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</si>
  <si>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</si>
  <si>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</si>
  <si>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</si>
  <si>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</si>
  <si>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</si>
  <si>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</si>
  <si>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</si>
  <si>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</si>
  <si>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</si>
  <si>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</si>
  <si>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</si>
  <si>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</si>
  <si>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</si>
  <si>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</si>
  <si>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</si>
  <si>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</si>
  <si>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</si>
  <si>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</si>
  <si>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</si>
  <si>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</si>
  <si>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</si>
  <si>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</si>
  <si>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</si>
  <si>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</si>
  <si>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</si>
  <si>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</si>
  <si>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</si>
  <si>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</si>
  <si>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</si>
  <si>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</si>
  <si>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</si>
  <si>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</si>
  <si>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</si>
  <si>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</si>
  <si>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</si>
  <si>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</si>
  <si>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</si>
  <si>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</si>
  <si>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</si>
  <si>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</si>
  <si>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</si>
  <si>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</si>
  <si>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</si>
  <si>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</si>
  <si>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</si>
  <si>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</si>
  <si>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</si>
  <si>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</si>
  <si>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</si>
  <si>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</si>
  <si>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</si>
  <si>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</si>
  <si>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</si>
  <si>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</si>
  <si>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</si>
  <si>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</si>
  <si>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</si>
  <si>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</si>
  <si>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</si>
  <si>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</si>
  <si>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</si>
  <si>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</si>
  <si>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</si>
  <si>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</si>
  <si>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</si>
  <si>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</si>
  <si>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</si>
  <si>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</si>
  <si>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</si>
  <si>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</si>
  <si>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</si>
  <si>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</si>
  <si>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</si>
  <si>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</si>
  <si>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</si>
  <si>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</si>
  <si>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</si>
  <si>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</si>
  <si>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</si>
  <si>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</si>
  <si>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</si>
  <si>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</si>
  <si>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</si>
  <si>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</si>
  <si>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</si>
  <si>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</si>
  <si>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</si>
  <si>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</si>
  <si>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</si>
  <si>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</si>
  <si>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</si>
  <si>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</si>
  <si>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</si>
  <si>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</si>
  <si>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</si>
  <si>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</si>
  <si>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</si>
  <si>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</si>
  <si>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</si>
  <si>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</si>
  <si>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</si>
  <si>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</si>
  <si>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</si>
  <si>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</si>
  <si>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</si>
  <si>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</si>
  <si>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</si>
  <si>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</si>
  <si>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</si>
  <si>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</si>
  <si>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</si>
  <si>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</si>
  <si>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</si>
  <si>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</si>
  <si>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</si>
  <si>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</si>
  <si>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</si>
  <si>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</si>
  <si>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</si>
  <si>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</si>
  <si>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</si>
  <si>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</si>
  <si>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</si>
  <si>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</si>
  <si>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</si>
  <si>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</si>
  <si>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</si>
  <si>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</si>
  <si>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</si>
  <si>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</si>
  <si>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</si>
  <si>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</si>
  <si>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</si>
  <si>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</si>
  <si>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</si>
  <si>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</si>
  <si>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</si>
  <si>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</si>
  <si>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</si>
  <si>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</si>
  <si>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</si>
  <si>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</si>
  <si>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</si>
  <si>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</si>
  <si>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</si>
  <si>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</si>
  <si>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</si>
  <si>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</si>
  <si>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</si>
  <si>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</si>
  <si>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</si>
  <si>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</si>
  <si>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</si>
  <si>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</si>
  <si>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</si>
  <si>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</si>
  <si>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</si>
  <si>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</si>
  <si>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</si>
  <si>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</si>
  <si>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</si>
  <si>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</si>
  <si>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</si>
  <si>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</si>
  <si>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</si>
  <si>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</si>
  <si>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</si>
  <si>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</si>
  <si>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</si>
  <si>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</si>
  <si>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</si>
  <si>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</si>
  <si>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</si>
  <si>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</si>
  <si>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</si>
  <si>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</si>
  <si>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</si>
  <si>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</si>
  <si>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</si>
  <si>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</si>
  <si>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</si>
  <si>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</si>
  <si>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</si>
  <si>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</si>
  <si>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</si>
  <si>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</si>
  <si>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</si>
  <si>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</si>
  <si>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</si>
  <si>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</si>
  <si>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</si>
  <si>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</si>
  <si>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</si>
  <si>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</si>
  <si>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</si>
  <si>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</si>
  <si>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</si>
  <si>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</si>
  <si>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</si>
  <si>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</si>
  <si>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</si>
  <si>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</si>
  <si>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</si>
  <si>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</si>
  <si>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</si>
  <si>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</si>
  <si>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</si>
  <si>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</si>
  <si>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</si>
  <si>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</si>
  <si>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</si>
  <si>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</si>
  <si>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</si>
  <si>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</si>
  <si>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</si>
  <si>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</si>
  <si>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</si>
  <si>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</si>
  <si>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</si>
  <si>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</si>
  <si>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</si>
  <si>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</si>
  <si>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</si>
  <si>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</si>
  <si>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</si>
  <si>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</si>
  <si>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</si>
  <si>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</si>
  <si>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</si>
  <si>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</si>
  <si>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</si>
  <si>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</si>
  <si>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</si>
  <si>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</si>
  <si>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</si>
  <si>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</si>
  <si>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</si>
  <si>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</si>
  <si>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</si>
  <si>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</si>
  <si>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</si>
  <si>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</si>
  <si>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</si>
  <si>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</si>
  <si>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</si>
  <si>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</si>
  <si>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</si>
  <si>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</si>
  <si>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</si>
  <si>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</si>
  <si>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</si>
  <si>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</si>
  <si>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</si>
  <si>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</si>
  <si>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</si>
  <si>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</si>
  <si>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</si>
  <si>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</si>
  <si>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</si>
  <si>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</si>
  <si>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</si>
  <si>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</si>
  <si>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Mail payment and voucher 925-V by </t>
    </r>
    <r>
      <rPr>
        <b/>
        <u/>
        <sz val="10"/>
        <color theme="1"/>
        <rFont val="Arial"/>
        <family val="2"/>
      </rPr>
      <t>Thursday, February 20, 2020</t>
    </r>
    <r>
      <rPr>
        <sz val="10"/>
        <color theme="1"/>
        <rFont val="Arial"/>
        <family val="2"/>
      </rPr>
      <t xml:space="preserve"> to the following address:</t>
    </r>
  </si>
  <si>
    <t>PO Box 95089, Chicago, IL 60694-5089</t>
  </si>
  <si>
    <t>The RD-925 and supporting documentation must be postmarked by Thursday, February 20, 2020.</t>
  </si>
  <si>
    <t>Mail PAYMENT along with the 925-V PAYMENT VOUCHER by USPS only to:</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</si>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</sst>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68">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2" borderId="0" xfId="0" quotePrefix="1" applyFont="1" applyFill="1" applyAlignment="1">
      <alignment horizontal="center" vertical="center"/>
    </xf>
    <xf numFmtId="0" fontId="11" fillId="0" borderId="0" xfId="0" applyFont="1" applyBorder="1" applyAlignment="1"/>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Alignment="1" applyProtection="1">
      <protection locked="0"/>
    </xf>
    <xf numFmtId="0" fontId="3" fillId="0" borderId="1" xfId="0" applyNumberFormat="1"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3" fillId="0" borderId="1" xfId="0" applyFont="1" applyBorder="1" applyAlignment="1" applyProtection="1">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3" fillId="0" borderId="1" xfId="0" applyFont="1" applyBorder="1" applyAlignment="1" applyProtection="1">
      <alignment horizontal="left" vertical="center"/>
      <protection locked="0"/>
    </xf>
    <xf numFmtId="0" fontId="11" fillId="0" borderId="0" xfId="0" applyFont="1" applyBorder="1" applyAlignment="1">
      <alignment horizontal="right"/>
    </xf>
    <xf numFmtId="0" fontId="3" fillId="0" borderId="1" xfId="0" applyFont="1" applyBorder="1" applyAlignment="1" applyProtection="1">
      <alignment horizontal="left"/>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42" fillId="0" borderId="0" xfId="0" applyFont="1" applyAlignment="1" applyProtection="1">
      <alignment horizontal="center"/>
      <protection locked="0"/>
    </xf>
    <xf numFmtId="0" fontId="33" fillId="0" borderId="1" xfId="0" applyFont="1" applyBorder="1" applyAlignment="1" applyProtection="1">
      <alignment horizontal="center"/>
      <protection locked="0"/>
    </xf>
    <xf numFmtId="0" fontId="33" fillId="0" borderId="1" xfId="0" applyFont="1" applyFill="1" applyBorder="1" applyAlignment="1" applyProtection="1">
      <alignment horizontal="center"/>
      <protection locked="0"/>
    </xf>
    <xf numFmtId="0" fontId="33" fillId="0" borderId="2" xfId="0"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0" fontId="3" fillId="0" borderId="0" xfId="0" applyFont="1" applyAlignment="1">
      <alignment horizontal="right"/>
    </xf>
    <xf numFmtId="0" fontId="3" fillId="0" borderId="1" xfId="0" applyFont="1" applyFill="1" applyBorder="1" applyProtection="1">
      <protection locked="0"/>
    </xf>
    <xf numFmtId="0" fontId="3" fillId="0" borderId="2" xfId="0" applyFont="1" applyFill="1" applyBorder="1" applyProtection="1">
      <protection locked="0"/>
    </xf>
    <xf numFmtId="3" fontId="10" fillId="0" borderId="2" xfId="0" applyNumberFormat="1" applyFont="1" applyFill="1" applyBorder="1" applyAlignment="1">
      <alignment horizontal="center"/>
    </xf>
    <xf numFmtId="0" fontId="44" fillId="0" borderId="1" xfId="0" applyFont="1" applyBorder="1" applyAlignment="1">
      <alignment horizontal="center"/>
    </xf>
    <xf numFmtId="0" fontId="22" fillId="0" borderId="0" xfId="0" applyFont="1" applyAlignment="1">
      <alignment horizontal="left"/>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44" fillId="0" borderId="1" xfId="0" applyFont="1" applyFill="1" applyBorder="1" applyAlignment="1">
      <alignment horizontal="center"/>
    </xf>
    <xf numFmtId="0" fontId="42" fillId="0" borderId="0" xfId="0" applyFont="1" applyAlignment="1">
      <alignment vertical="top" wrapText="1"/>
    </xf>
    <xf numFmtId="0" fontId="11" fillId="0" borderId="0" xfId="0" applyFont="1" applyFill="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9"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3" fontId="3" fillId="0" borderId="15" xfId="0" applyNumberFormat="1" applyFont="1" applyBorder="1" applyAlignment="1" applyProtection="1">
      <alignment horizontal="right"/>
      <protection locked="0"/>
    </xf>
    <xf numFmtId="3" fontId="3" fillId="0" borderId="1" xfId="0" applyNumberFormat="1" applyFont="1" applyBorder="1" applyAlignment="1" applyProtection="1">
      <alignment horizontal="right"/>
      <protection locked="0"/>
    </xf>
    <xf numFmtId="0" fontId="3" fillId="0" borderId="0" xfId="0" applyFont="1" applyBorder="1" applyAlignment="1"/>
    <xf numFmtId="0" fontId="3" fillId="0" borderId="1" xfId="0" applyFont="1" applyFill="1" applyBorder="1" applyAlignment="1"/>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3" fontId="3" fillId="0" borderId="2" xfId="0" applyNumberFormat="1" applyFont="1" applyBorder="1" applyAlignment="1" applyProtection="1">
      <alignment horizontal="right"/>
      <protection locked="0"/>
    </xf>
    <xf numFmtId="0" fontId="3" fillId="0" borderId="2" xfId="0" applyFont="1" applyFill="1" applyBorder="1" applyAlignment="1"/>
    <xf numFmtId="0" fontId="11" fillId="0" borderId="2" xfId="0" applyFont="1" applyFill="1" applyBorder="1" applyAlignment="1"/>
    <xf numFmtId="0" fontId="11" fillId="2" borderId="0" xfId="0" applyFont="1" applyFill="1" applyAlignment="1">
      <alignment horizontal="center"/>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166" fontId="12" fillId="0" borderId="0" xfId="0" applyNumberFormat="1" applyFont="1" applyFill="1" applyAlignment="1">
      <alignment horizontal="center" vertical="center" wrapText="1"/>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166" fontId="12" fillId="0" borderId="0"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Fill="1" applyAlignment="1">
      <alignment horizontal="center" wrapText="1"/>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166" fontId="12" fillId="0" borderId="0" xfId="0" applyNumberFormat="1" applyFont="1" applyAlignment="1">
      <alignment horizontal="center" wrapText="1"/>
    </xf>
    <xf numFmtId="0" fontId="46" fillId="0" borderId="0" xfId="0" applyFont="1" applyAlignment="1">
      <alignment horizontal="left"/>
    </xf>
    <xf numFmtId="0" fontId="42" fillId="0" borderId="0" xfId="0" applyFont="1" applyAlignment="1">
      <alignment horizontal="left" vertical="top" wrapText="1"/>
    </xf>
    <xf numFmtId="0" fontId="10" fillId="0" borderId="1" xfId="0"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1" fontId="10" fillId="0" borderId="1" xfId="0" applyNumberFormat="1" applyFont="1" applyBorder="1" applyAlignment="1">
      <alignment horizontal="center"/>
    </xf>
    <xf numFmtId="3"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applyBorder="1" applyAlignment="1"/>
    <xf numFmtId="3" fontId="10" fillId="0" borderId="0" xfId="0" applyNumberFormat="1" applyFont="1" applyBorder="1" applyAlignment="1">
      <alignment horizontal="center"/>
    </xf>
    <xf numFmtId="3" fontId="10" fillId="0" borderId="1" xfId="0" applyNumberFormat="1" applyFont="1" applyFill="1" applyBorder="1" applyAlignment="1">
      <alignment horizontal="center"/>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3" fontId="3" fillId="0" borderId="1" xfId="1" applyNumberFormat="1" applyFont="1" applyFill="1" applyBorder="1" applyAlignment="1">
      <alignment horizontal="center"/>
    </xf>
    <xf numFmtId="3" fontId="3" fillId="0" borderId="1" xfId="1" applyNumberFormat="1" applyFont="1" applyBorder="1" applyAlignment="1" applyProtection="1">
      <alignment horizontal="center"/>
      <protection locked="0"/>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2" xfId="1" applyNumberFormat="1" applyFont="1" applyBorder="1" applyAlignment="1">
      <alignment horizontal="center"/>
    </xf>
    <xf numFmtId="0" fontId="12" fillId="0" borderId="1" xfId="0" applyFont="1" applyBorder="1" applyAlignment="1" applyProtection="1">
      <alignment horizontal="center"/>
      <protection locked="0"/>
    </xf>
    <xf numFmtId="3" fontId="9" fillId="0" borderId="1" xfId="0" applyNumberFormat="1" applyFont="1" applyBorder="1" applyAlignment="1">
      <alignment horizontal="right"/>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0" fontId="3" fillId="0" borderId="0" xfId="0" applyFont="1" applyBorder="1" applyAlignment="1">
      <alignment horizontal="center" wrapText="1"/>
    </xf>
    <xf numFmtId="3" fontId="3" fillId="0" borderId="1" xfId="1" applyNumberFormat="1" applyFont="1" applyBorder="1" applyAlignment="1">
      <alignment horizontal="center"/>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42"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0"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0" borderId="3" xfId="0" applyFont="1" applyFill="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7" fillId="0" borderId="0" xfId="0" applyFont="1" applyAlignment="1">
      <alignment vertical="top" wrapText="1"/>
    </xf>
    <xf numFmtId="0" fontId="11"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0" fontId="15" fillId="0" borderId="0" xfId="0" applyFont="1" applyBorder="1" applyAlignment="1">
      <alignment horizontal="right" vertical="top"/>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52" fillId="0" borderId="3" xfId="0" applyFont="1" applyBorder="1" applyAlignment="1">
      <alignment horizontal="left" vertic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center" vertical="center"/>
    </xf>
    <xf numFmtId="0" fontId="42" fillId="0" borderId="0" xfId="0" applyFont="1" applyAlignment="1">
      <alignment horizontal="center" vertical="top" wrapText="1"/>
    </xf>
    <xf numFmtId="0" fontId="22" fillId="0" borderId="0" xfId="0" applyFont="1" applyAlignment="1">
      <alignment horizontal="righ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vertical="center" wrapText="1"/>
    </xf>
    <xf numFmtId="0" fontId="52" fillId="0" borderId="0" xfId="0" applyFont="1" applyAlignment="1">
      <alignment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28</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6"/>
  <sheetViews>
    <sheetView showGridLines="0" tabSelected="1" view="pageBreakPreview" zoomScaleNormal="100" zoomScaleSheetLayoutView="100" workbookViewId="0">
      <selection activeCell="B2" sqref="B2:AJ2"/>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52" t="str">
        <f>"RD-925 for the "&amp;'RD925 Form'!AJ49&amp;" Reporting Year"</f>
        <v>RD-925 for the 2019 Reporting Year</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52" t="s">
        <v>64</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row>
    <row r="4" spans="1:73" ht="15" customHeight="1" x14ac:dyDescent="0.25">
      <c r="A4" s="354" t="s">
        <v>203</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row>
    <row r="5" spans="1:73" ht="15" customHeight="1" x14ac:dyDescent="0.25">
      <c r="A5" s="100" t="s">
        <v>62</v>
      </c>
      <c r="B5" s="355" t="s">
        <v>61</v>
      </c>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row>
    <row r="6" spans="1:73" x14ac:dyDescent="0.25">
      <c r="A6" s="100"/>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row>
    <row r="7" spans="1:73" x14ac:dyDescent="0.25">
      <c r="A7" s="100" t="s">
        <v>62</v>
      </c>
      <c r="B7" s="355" t="s">
        <v>204</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row>
    <row r="8" spans="1:73" x14ac:dyDescent="0.25">
      <c r="A8" s="100"/>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row>
    <row r="9" spans="1:73" ht="15" customHeight="1" x14ac:dyDescent="0.25">
      <c r="A9" s="100"/>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row>
    <row r="10" spans="1:73" ht="15" customHeight="1" x14ac:dyDescent="0.25">
      <c r="A10" s="100"/>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row>
    <row r="11" spans="1:73" ht="15" customHeight="1" x14ac:dyDescent="0.25">
      <c r="A11" s="356" t="s">
        <v>130</v>
      </c>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53" t="s">
        <v>205</v>
      </c>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row>
    <row r="14" spans="1:73" ht="15" customHeight="1" x14ac:dyDescent="0.25">
      <c r="A14" s="87" t="s">
        <v>26</v>
      </c>
      <c r="B14" s="360" t="str">
        <f>"Copies of all "&amp;'RD925 Form'!AJ49&amp;" water bills. If the reporting facility does not receive water bills, monthly meter readings are required."</f>
        <v>Copies of all 2019 water bills. If the reporting facility does not receive water bills, monthly meter readings are required.</v>
      </c>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row>
    <row r="15" spans="1:73" ht="27.75" customHeight="1" x14ac:dyDescent="0.25">
      <c r="A15" s="87" t="s">
        <v>26</v>
      </c>
      <c r="B15" s="359" t="str">
        <f>"Copies of all "&amp;'RD925 Form'!AJ49-1&amp;" Second Installment Property Tax Bills payable in "&amp;'RD925 Form'!AJ49&amp;", if applicable. Property tax information can be obtained from the Cook County Assessor's website: www.cookcountyassessor.com."</f>
        <v>Copies of all 2018 Second Installment Property Tax Bills payable in 2019, if applicable. Property tax information can be obtained from the Cook County Assessor's website: www.cookcountyassessor.com.</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row>
    <row r="16" spans="1:73" x14ac:dyDescent="0.25">
      <c r="A16" s="87" t="s">
        <v>26</v>
      </c>
      <c r="B16" s="360" t="str">
        <f>"Copies of all "&amp;'RD925 Form'!AJ49&amp;" RD-920 coversheets or the District's User Charge Sampling Report requested by the User."</f>
        <v>Copies of all 2019 RD-920 coversheets or the District's User Charge Sampling Report requested by the User.</v>
      </c>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row>
    <row r="17" spans="1:37" x14ac:dyDescent="0.25">
      <c r="A17" s="87" t="s">
        <v>26</v>
      </c>
      <c r="B17" s="361" t="s">
        <v>125</v>
      </c>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63" t="s">
        <v>128</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row>
    <row r="20" spans="1:37" x14ac:dyDescent="0.25">
      <c r="A20" s="87" t="s">
        <v>26</v>
      </c>
      <c r="B20" s="353" t="s">
        <v>206</v>
      </c>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row>
    <row r="21" spans="1:37" ht="15" customHeight="1" x14ac:dyDescent="0.25">
      <c r="A21" s="87" t="s">
        <v>26</v>
      </c>
      <c r="B21" s="353" t="s">
        <v>260</v>
      </c>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row>
    <row r="22" spans="1:37" x14ac:dyDescent="0.25">
      <c r="A22" s="87" t="s">
        <v>26</v>
      </c>
      <c r="B22" s="353" t="s">
        <v>207</v>
      </c>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64" t="s">
        <v>129</v>
      </c>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row>
    <row r="25" spans="1:37" ht="15" customHeight="1" x14ac:dyDescent="0.25">
      <c r="A25" s="87" t="s">
        <v>26</v>
      </c>
      <c r="B25" s="353" t="s">
        <v>208</v>
      </c>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row>
    <row r="26" spans="1:37" x14ac:dyDescent="0.25">
      <c r="A26" s="240" t="s">
        <v>62</v>
      </c>
      <c r="B26" s="85" t="s">
        <v>126</v>
      </c>
    </row>
    <row r="27" spans="1:37" ht="28.5" customHeight="1" x14ac:dyDescent="0.25">
      <c r="A27" s="326" t="s">
        <v>62</v>
      </c>
      <c r="B27" s="359" t="s">
        <v>259</v>
      </c>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261</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58" t="s">
        <v>221</v>
      </c>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row>
    <row r="31" spans="1:37" x14ac:dyDescent="0.25">
      <c r="A31" s="358"/>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row>
    <row r="32" spans="1:37" ht="15" customHeight="1" x14ac:dyDescent="0.25">
      <c r="A32" s="103" t="s">
        <v>62</v>
      </c>
      <c r="B32" s="103" t="str">
        <f>"All volumes must be prorated to a full year ("&amp;IF(('RD925 Form'!AJ49/4)=INT('RD925 Form'!AJ49/4),366,365)&amp;" days for "&amp;'RD925 Form'!AJ49&amp;")."</f>
        <v>All volumes must be prorated to a full year (365 days for 2019).</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row>
    <row r="34" spans="1:37" ht="15" customHeight="1" x14ac:dyDescent="0.25">
      <c r="A34" s="103"/>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row>
    <row r="35" spans="1:37" x14ac:dyDescent="0.25">
      <c r="A35" s="103" t="s">
        <v>62</v>
      </c>
      <c r="B35" s="358"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2019 Annual Volume should not originate from earlier than December 1 of the preceeding year and should be no later than January 31 of the subsequent year.</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row>
    <row r="36" spans="1:37" x14ac:dyDescent="0.25">
      <c r="A36" s="103"/>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66" t="s">
        <v>80</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row>
    <row r="41" spans="1:37" ht="15" customHeight="1" x14ac:dyDescent="0.25">
      <c r="A41" s="95"/>
      <c r="B41" s="367" t="s">
        <v>127</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65" t="s">
        <v>274</v>
      </c>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66" t="s">
        <v>80</v>
      </c>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row>
    <row r="46" spans="1:37" x14ac:dyDescent="0.25">
      <c r="A46" s="101"/>
      <c r="B46" s="367" t="s">
        <v>272</v>
      </c>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65" t="s">
        <v>273</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row>
    <row r="49" spans="1:37" x14ac:dyDescent="0.2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row>
    <row r="50" spans="1:37" x14ac:dyDescent="0.25">
      <c r="A50" s="365" t="s">
        <v>209</v>
      </c>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VHbnFOOaKJmkuIC6tFWGacstluRJm7jPWMh5NpMQshDH7VWxIZalby/1rWNr+9ghgtEIl4TDRtd4c4tZeThwaQ==" saltValue="STOuk4Fp0a5LCZmREat9xg==" spinCount="100000" sheet="1" selectLockedCells="1"/>
  <mergeCells count="28">
    <mergeCell ref="A50:AK50"/>
    <mergeCell ref="B45:AK45"/>
    <mergeCell ref="B46:AK46"/>
    <mergeCell ref="A48:AK48"/>
    <mergeCell ref="B40:AK40"/>
    <mergeCell ref="B41:AK41"/>
    <mergeCell ref="A43:AK43"/>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view="pageBreakPreview" zoomScaleNormal="100" zoomScaleSheetLayoutView="100" workbookViewId="0">
      <selection activeCell="AJ34" sqref="AJ34:AN34"/>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406" t="s">
        <v>0</v>
      </c>
      <c r="AL1" s="406"/>
      <c r="AM1" s="406"/>
      <c r="AN1" s="406"/>
      <c r="AO1" s="193"/>
      <c r="AP1" s="193"/>
      <c r="AQ1" s="193"/>
      <c r="AR1" s="193"/>
    </row>
    <row r="2" spans="1:45" ht="12" customHeight="1" x14ac:dyDescent="0.25">
      <c r="A2" s="415" t="s">
        <v>1</v>
      </c>
      <c r="B2" s="415"/>
      <c r="C2" s="415"/>
      <c r="D2" s="415"/>
      <c r="E2" s="415"/>
      <c r="F2" s="415"/>
      <c r="G2" s="415"/>
      <c r="H2" s="415"/>
      <c r="I2" s="415"/>
      <c r="J2" s="415"/>
      <c r="K2" s="415"/>
      <c r="L2" s="415"/>
      <c r="M2" s="415"/>
      <c r="N2" s="415"/>
      <c r="O2" s="415"/>
      <c r="P2" s="415"/>
      <c r="Q2" s="415"/>
      <c r="R2" s="415"/>
      <c r="S2" s="415"/>
      <c r="T2" s="415"/>
      <c r="U2" s="415"/>
      <c r="V2" s="415"/>
      <c r="W2" s="415"/>
      <c r="X2" s="415"/>
      <c r="Y2" s="415"/>
      <c r="AG2" s="70"/>
      <c r="AH2" s="70"/>
      <c r="AI2" s="70"/>
      <c r="AJ2" s="70"/>
      <c r="AK2" s="406"/>
      <c r="AL2" s="406"/>
      <c r="AM2" s="406"/>
      <c r="AN2" s="406"/>
      <c r="AO2" s="193"/>
      <c r="AP2" s="193"/>
      <c r="AQ2" s="193"/>
      <c r="AR2" s="193"/>
    </row>
    <row r="3" spans="1:45" ht="12" customHeight="1" x14ac:dyDescent="0.25">
      <c r="A3" s="415"/>
      <c r="B3" s="415"/>
      <c r="C3" s="415"/>
      <c r="D3" s="415"/>
      <c r="E3" s="415"/>
      <c r="F3" s="415"/>
      <c r="G3" s="415"/>
      <c r="H3" s="415"/>
      <c r="I3" s="415"/>
      <c r="J3" s="415"/>
      <c r="K3" s="415"/>
      <c r="L3" s="415"/>
      <c r="M3" s="415"/>
      <c r="N3" s="415"/>
      <c r="O3" s="415"/>
      <c r="P3" s="415"/>
      <c r="Q3" s="415"/>
      <c r="R3" s="415"/>
      <c r="S3" s="415"/>
      <c r="T3" s="415"/>
      <c r="U3" s="415"/>
      <c r="V3" s="415"/>
      <c r="W3" s="415"/>
      <c r="X3" s="415"/>
      <c r="Y3" s="415"/>
      <c r="AB3" s="16"/>
      <c r="AD3" s="36"/>
      <c r="AE3" s="419" t="str">
        <f>"For the "&amp;AJ49&amp;" Reporting Year"</f>
        <v>For the 2019 Reporting Year</v>
      </c>
      <c r="AF3" s="420"/>
      <c r="AG3" s="420"/>
      <c r="AH3" s="420"/>
      <c r="AI3" s="420"/>
      <c r="AJ3" s="420"/>
      <c r="AK3" s="420"/>
      <c r="AL3" s="420"/>
      <c r="AM3" s="420"/>
      <c r="AN3" s="420"/>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20"/>
      <c r="AF4" s="420"/>
      <c r="AG4" s="420"/>
      <c r="AH4" s="420"/>
      <c r="AI4" s="420"/>
      <c r="AJ4" s="420"/>
      <c r="AK4" s="420"/>
      <c r="AL4" s="420"/>
      <c r="AM4" s="420"/>
      <c r="AN4" s="420"/>
      <c r="AO4" s="24"/>
      <c r="AQ4" s="2"/>
      <c r="AR4" s="2"/>
    </row>
    <row r="5" spans="1:45" s="5" customFormat="1" ht="14.1" customHeight="1" thickTop="1" x14ac:dyDescent="0.25">
      <c r="A5" s="153" t="s">
        <v>34</v>
      </c>
      <c r="B5" s="26"/>
      <c r="C5" s="26"/>
      <c r="D5" s="26"/>
      <c r="E5" s="26"/>
      <c r="F5" s="26"/>
      <c r="G5" s="19"/>
      <c r="H5" s="19"/>
      <c r="I5" s="19"/>
      <c r="J5" s="19"/>
      <c r="K5" s="19"/>
      <c r="L5" s="19"/>
      <c r="M5" s="414"/>
      <c r="N5" s="414"/>
      <c r="O5" s="414"/>
      <c r="P5" s="414"/>
      <c r="Q5" s="19"/>
      <c r="R5" s="19"/>
      <c r="S5" s="19"/>
      <c r="T5" s="2"/>
      <c r="U5" s="329"/>
      <c r="V5" s="330"/>
      <c r="W5" s="330"/>
      <c r="X5" s="330"/>
      <c r="Y5" s="417" t="s">
        <v>25</v>
      </c>
      <c r="Z5" s="417"/>
      <c r="AA5" s="417"/>
      <c r="AB5" s="417"/>
      <c r="AC5" s="417"/>
      <c r="AD5" s="417"/>
      <c r="AE5" s="408"/>
      <c r="AF5" s="409"/>
      <c r="AG5" s="409"/>
      <c r="AH5" s="409"/>
      <c r="AI5" s="409"/>
      <c r="AJ5" s="409"/>
      <c r="AK5" s="409"/>
      <c r="AL5" s="409"/>
      <c r="AM5" s="409"/>
      <c r="AN5" s="410"/>
      <c r="AQ5" s="2"/>
      <c r="AR5" s="2"/>
    </row>
    <row r="6" spans="1:45" s="5" customFormat="1" ht="14.1" customHeight="1" thickBot="1" x14ac:dyDescent="0.3">
      <c r="A6" s="19"/>
      <c r="B6" s="19"/>
      <c r="C6" s="19"/>
      <c r="D6" s="19"/>
      <c r="E6" s="19"/>
      <c r="F6" s="414"/>
      <c r="G6" s="414"/>
      <c r="H6" s="414"/>
      <c r="I6" s="414"/>
      <c r="J6" s="414"/>
      <c r="K6" s="414"/>
      <c r="L6" s="414"/>
      <c r="M6" s="414"/>
      <c r="N6" s="414"/>
      <c r="O6" s="414"/>
      <c r="P6" s="414"/>
      <c r="Q6" s="414"/>
      <c r="R6" s="414"/>
      <c r="S6" s="414"/>
      <c r="T6" s="2"/>
      <c r="U6" s="331"/>
      <c r="V6" s="327"/>
      <c r="W6" s="327"/>
      <c r="X6" s="328"/>
      <c r="Y6" s="418"/>
      <c r="Z6" s="418"/>
      <c r="AA6" s="418"/>
      <c r="AB6" s="418"/>
      <c r="AC6" s="418"/>
      <c r="AD6" s="418"/>
      <c r="AE6" s="411"/>
      <c r="AF6" s="412"/>
      <c r="AG6" s="412"/>
      <c r="AH6" s="412"/>
      <c r="AI6" s="412"/>
      <c r="AJ6" s="412"/>
      <c r="AK6" s="412"/>
      <c r="AL6" s="412"/>
      <c r="AM6" s="412"/>
      <c r="AN6" s="413"/>
      <c r="AQ6" s="2"/>
      <c r="AR6" s="2"/>
    </row>
    <row r="7" spans="1:45" s="5" customFormat="1" ht="18" customHeight="1" thickTop="1" x14ac:dyDescent="0.25">
      <c r="A7" s="150">
        <v>1</v>
      </c>
      <c r="B7" s="19" t="s">
        <v>38</v>
      </c>
      <c r="C7" s="19"/>
      <c r="D7" s="19"/>
      <c r="E7" s="407"/>
      <c r="F7" s="407"/>
      <c r="G7" s="407"/>
      <c r="H7" s="407"/>
      <c r="I7" s="407"/>
      <c r="J7" s="407"/>
      <c r="K7" s="407"/>
      <c r="L7" s="407"/>
      <c r="M7" s="407"/>
      <c r="N7" s="407"/>
      <c r="O7" s="407"/>
      <c r="P7" s="407"/>
      <c r="Q7" s="407"/>
      <c r="R7" s="407"/>
      <c r="S7" s="407"/>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368"/>
      <c r="F8" s="368"/>
      <c r="G8" s="368"/>
      <c r="H8" s="368"/>
      <c r="I8" s="368"/>
      <c r="J8" s="368"/>
      <c r="K8" s="368"/>
      <c r="L8" s="368"/>
      <c r="M8" s="368"/>
      <c r="N8" s="368"/>
      <c r="O8" s="368"/>
      <c r="P8" s="368"/>
      <c r="Q8" s="368"/>
      <c r="R8" s="368"/>
      <c r="S8" s="368"/>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368"/>
      <c r="J9" s="368"/>
      <c r="K9" s="368"/>
      <c r="L9" s="368"/>
      <c r="M9" s="368"/>
      <c r="N9" s="368"/>
      <c r="O9" s="368"/>
      <c r="P9" s="368"/>
      <c r="Q9" s="368"/>
      <c r="R9" s="368"/>
      <c r="S9" s="368"/>
      <c r="T9" s="28"/>
      <c r="U9" s="335" t="s">
        <v>75</v>
      </c>
      <c r="V9" s="336"/>
      <c r="W9" s="337"/>
      <c r="X9" s="337"/>
      <c r="Y9" s="337"/>
      <c r="Z9" s="337"/>
      <c r="AA9" s="337"/>
      <c r="AB9" s="337"/>
      <c r="AC9" s="337"/>
      <c r="AD9" s="337"/>
      <c r="AE9" s="336"/>
      <c r="AF9" s="338"/>
      <c r="AG9" s="336"/>
      <c r="AH9" s="336"/>
      <c r="AI9" s="339"/>
      <c r="AJ9" s="338"/>
      <c r="AK9" s="336"/>
      <c r="AL9" s="340"/>
      <c r="AM9" s="370"/>
      <c r="AN9" s="371"/>
      <c r="AQ9" s="2"/>
    </row>
    <row r="10" spans="1:45" s="5" customFormat="1" ht="18" customHeight="1" thickTop="1" x14ac:dyDescent="0.25">
      <c r="A10" s="19"/>
      <c r="B10" s="19" t="s">
        <v>6</v>
      </c>
      <c r="C10" s="19"/>
      <c r="D10" s="19"/>
      <c r="E10" s="19"/>
      <c r="F10" s="407"/>
      <c r="G10" s="407"/>
      <c r="H10" s="407"/>
      <c r="I10" s="407"/>
      <c r="J10" s="407"/>
      <c r="K10" s="407"/>
      <c r="L10" s="407"/>
      <c r="M10" s="407"/>
      <c r="N10" s="407"/>
      <c r="O10" s="407"/>
      <c r="P10" s="407"/>
      <c r="Q10" s="407"/>
      <c r="R10" s="407"/>
      <c r="S10" s="407"/>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21" t="s">
        <v>229</v>
      </c>
      <c r="AI11" s="421"/>
      <c r="AJ11" s="421"/>
      <c r="AK11" s="421"/>
      <c r="AL11" s="421"/>
      <c r="AM11" s="421"/>
      <c r="AN11" s="421"/>
      <c r="AQ11" s="2"/>
      <c r="AR11" s="2"/>
    </row>
    <row r="12" spans="1:45" s="5" customFormat="1" ht="18" customHeight="1" x14ac:dyDescent="0.25">
      <c r="A12" s="150">
        <f>A7+1</f>
        <v>2</v>
      </c>
      <c r="B12" s="19" t="s">
        <v>7</v>
      </c>
      <c r="C12" s="19"/>
      <c r="D12" s="19"/>
      <c r="E12" s="19"/>
      <c r="F12" s="19"/>
      <c r="H12" s="416"/>
      <c r="I12" s="416"/>
      <c r="J12" s="416"/>
      <c r="K12" s="416"/>
      <c r="L12" s="416"/>
      <c r="M12" s="416"/>
      <c r="N12" s="416"/>
      <c r="O12" s="416"/>
      <c r="P12" s="416"/>
      <c r="Q12" s="416"/>
      <c r="R12" s="416"/>
      <c r="S12" s="416"/>
      <c r="T12" s="416"/>
      <c r="U12" s="416"/>
      <c r="V12" s="416"/>
      <c r="W12" s="416"/>
      <c r="X12" s="416"/>
      <c r="Y12" s="416"/>
      <c r="Z12" s="416"/>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407"/>
      <c r="K13" s="407"/>
      <c r="L13" s="407"/>
      <c r="M13" s="19"/>
      <c r="O13" s="19" t="s">
        <v>3</v>
      </c>
      <c r="P13" s="19" t="s">
        <v>119</v>
      </c>
      <c r="Q13" s="19"/>
      <c r="R13" s="19"/>
      <c r="S13" s="19"/>
      <c r="V13" s="407"/>
      <c r="W13" s="407"/>
      <c r="X13" s="407"/>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407"/>
      <c r="Q14" s="407"/>
      <c r="R14" s="407"/>
      <c r="S14" s="124"/>
      <c r="U14" s="28" t="s">
        <v>3</v>
      </c>
      <c r="V14" s="28" t="s">
        <v>121</v>
      </c>
      <c r="X14" s="28"/>
      <c r="Y14" s="28"/>
      <c r="Z14" s="28"/>
      <c r="AA14" s="28"/>
      <c r="AE14" s="19"/>
      <c r="AG14" s="407"/>
      <c r="AH14" s="407"/>
      <c r="AI14" s="407"/>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377" t="s">
        <v>11</v>
      </c>
      <c r="AJ17" s="377"/>
      <c r="AK17" s="377"/>
      <c r="AL17" s="377"/>
      <c r="AM17" s="377"/>
      <c r="AN17" s="377"/>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423">
        <f>IFERROR(MAX('Volume Worksheet'!AL52,'Loadings Worksheet'!AG34),"")</f>
        <v>0</v>
      </c>
      <c r="AJ18" s="423"/>
      <c r="AK18" s="423"/>
      <c r="AL18" s="423"/>
      <c r="AM18" s="423"/>
      <c r="AN18" s="140" t="s">
        <v>12</v>
      </c>
    </row>
    <row r="19" spans="1:40" s="125" customFormat="1" ht="3.95" customHeight="1" x14ac:dyDescent="0.25">
      <c r="A19" s="427">
        <f>A18+1</f>
        <v>7</v>
      </c>
      <c r="B19" s="426" t="s">
        <v>228</v>
      </c>
      <c r="C19" s="426"/>
      <c r="D19" s="426"/>
      <c r="E19" s="426"/>
      <c r="F19" s="426"/>
      <c r="G19" s="426"/>
      <c r="H19" s="426"/>
      <c r="I19" s="426"/>
      <c r="J19" s="426"/>
      <c r="K19" s="426"/>
      <c r="L19" s="426"/>
      <c r="M19" s="426"/>
      <c r="N19" s="426"/>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427"/>
      <c r="B20" s="426"/>
      <c r="C20" s="426"/>
      <c r="D20" s="426"/>
      <c r="E20" s="426"/>
      <c r="F20" s="426"/>
      <c r="G20" s="426"/>
      <c r="H20" s="426"/>
      <c r="I20" s="426"/>
      <c r="J20" s="426"/>
      <c r="K20" s="426"/>
      <c r="L20" s="426"/>
      <c r="M20" s="426"/>
      <c r="N20" s="426"/>
      <c r="O20" s="197"/>
      <c r="P20" s="197"/>
      <c r="Q20" s="197"/>
      <c r="R20" s="197"/>
      <c r="S20" s="197"/>
      <c r="T20" s="198"/>
      <c r="U20" s="198"/>
      <c r="V20" s="198"/>
      <c r="W20" s="198"/>
      <c r="X20" s="198"/>
      <c r="Y20" s="198"/>
      <c r="Z20" s="198"/>
      <c r="AA20" s="198"/>
      <c r="AB20" s="199"/>
      <c r="AC20" s="374"/>
      <c r="AD20" s="375"/>
      <c r="AE20" s="375"/>
      <c r="AF20" s="143"/>
      <c r="AG20" s="121" t="s">
        <v>60</v>
      </c>
      <c r="AH20" s="28"/>
      <c r="AI20" s="378">
        <f>IF(AND(AC20="",'Loadings Worksheet'!AG35=""),"",IF(AC20="",'Loadings Worksheet'!AG35,ROUND(AI18*AC20*8.34/1000000,0)))</f>
        <v>0</v>
      </c>
      <c r="AJ20" s="378"/>
      <c r="AK20" s="378"/>
      <c r="AL20" s="378"/>
      <c r="AM20" s="378"/>
      <c r="AN20" s="140" t="s">
        <v>13</v>
      </c>
    </row>
    <row r="21" spans="1:40" s="125" customFormat="1" ht="3.95" customHeight="1" x14ac:dyDescent="0.25">
      <c r="A21" s="427">
        <f>A19+1</f>
        <v>8</v>
      </c>
      <c r="B21" s="426" t="s">
        <v>196</v>
      </c>
      <c r="C21" s="426"/>
      <c r="D21" s="426"/>
      <c r="E21" s="426"/>
      <c r="F21" s="426"/>
      <c r="G21" s="426"/>
      <c r="H21" s="426"/>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427"/>
      <c r="B22" s="426"/>
      <c r="C22" s="426"/>
      <c r="D22" s="426"/>
      <c r="E22" s="426"/>
      <c r="F22" s="426"/>
      <c r="G22" s="426"/>
      <c r="H22" s="426"/>
      <c r="I22" s="198"/>
      <c r="J22" s="198"/>
      <c r="K22" s="198"/>
      <c r="L22" s="198"/>
      <c r="M22" s="198"/>
      <c r="N22" s="198"/>
      <c r="O22" s="197"/>
      <c r="P22" s="197"/>
      <c r="Q22" s="197"/>
      <c r="R22" s="197"/>
      <c r="S22" s="197"/>
      <c r="T22" s="197"/>
      <c r="U22" s="198"/>
      <c r="V22" s="198"/>
      <c r="W22" s="198"/>
      <c r="X22" s="198"/>
      <c r="Y22" s="198"/>
      <c r="Z22" s="198"/>
      <c r="AA22" s="198"/>
      <c r="AB22" s="199"/>
      <c r="AC22" s="374"/>
      <c r="AD22" s="375"/>
      <c r="AE22" s="375"/>
      <c r="AF22" s="143"/>
      <c r="AG22" s="121" t="s">
        <v>60</v>
      </c>
      <c r="AH22" s="28"/>
      <c r="AI22" s="378">
        <f>IF(AND(AC22="",'Loadings Worksheet'!AG36=""),"",IF(AC22="",'Loadings Worksheet'!AG36,ROUND(AI18*AC22*8.34/1000000,0)))</f>
        <v>0</v>
      </c>
      <c r="AJ22" s="378"/>
      <c r="AK22" s="378"/>
      <c r="AL22" s="378"/>
      <c r="AM22" s="378"/>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$0.00026904</v>
      </c>
      <c r="AH25" s="28"/>
      <c r="AI25" s="140" t="s">
        <v>14</v>
      </c>
      <c r="AJ25" s="369">
        <f>IFERROR(AI18*AI39/1000000,"")</f>
        <v>0</v>
      </c>
      <c r="AK25" s="369"/>
      <c r="AL25" s="369"/>
      <c r="AM25" s="369"/>
      <c r="AN25" s="369"/>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$0.21664</v>
      </c>
      <c r="AH26" s="28"/>
      <c r="AI26" s="140" t="s">
        <v>14</v>
      </c>
      <c r="AJ26" s="369">
        <f>IFERROR(AI20*AI41/1000,"")</f>
        <v>0</v>
      </c>
      <c r="AK26" s="369"/>
      <c r="AL26" s="369"/>
      <c r="AM26" s="369"/>
      <c r="AN26" s="369"/>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$0.13038</v>
      </c>
      <c r="AH27" s="28"/>
      <c r="AI27" s="140" t="s">
        <v>14</v>
      </c>
      <c r="AJ27" s="369">
        <f>IFERROR(AI22*AI43/1000,"")</f>
        <v>0</v>
      </c>
      <c r="AK27" s="369"/>
      <c r="AL27" s="369"/>
      <c r="AM27" s="369"/>
      <c r="AN27" s="369"/>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69">
        <f>SUM(AJ25:AJ27)</f>
        <v>0</v>
      </c>
      <c r="AK28" s="369"/>
      <c r="AL28" s="369"/>
      <c r="AM28" s="369"/>
      <c r="AN28" s="369"/>
    </row>
    <row r="29" spans="1:40" s="125" customFormat="1" ht="18" customHeight="1" x14ac:dyDescent="0.25">
      <c r="A29" s="136">
        <f t="shared" si="1"/>
        <v>13</v>
      </c>
      <c r="B29" s="125" t="s">
        <v>267</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69" t="str">
        <f>'MPR Worksheet'!AG31:AG31</f>
        <v/>
      </c>
      <c r="AK29" s="369"/>
      <c r="AL29" s="369"/>
      <c r="AM29" s="369"/>
      <c r="AN29" s="369"/>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69">
        <f>SUM(AJ28:AJ29)</f>
        <v>0</v>
      </c>
      <c r="AK30" s="369"/>
      <c r="AL30" s="369"/>
      <c r="AM30" s="369"/>
      <c r="AN30" s="369"/>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372" t="str">
        <f>IF(AG11=TRUE,MAX(0,'Tax Credit Worksheet'!AD4),IFERROR('Tax Credit Worksheet'!AD4,""))</f>
        <v/>
      </c>
      <c r="AK31" s="372"/>
      <c r="AL31" s="372"/>
      <c r="AM31" s="372"/>
      <c r="AN31" s="372"/>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0.328</v>
      </c>
      <c r="AH32" s="28"/>
      <c r="AI32" s="140" t="s">
        <v>14</v>
      </c>
      <c r="AJ32" s="373" t="str">
        <f>IFERROR(ROUND(AJ31*AI45,2),"")</f>
        <v/>
      </c>
      <c r="AK32" s="373"/>
      <c r="AL32" s="373"/>
      <c r="AM32" s="373"/>
      <c r="AN32" s="373"/>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428" t="str">
        <f>IFERROR(MAX(AJ30-AJ32,0),"")</f>
        <v/>
      </c>
      <c r="AK33" s="428"/>
      <c r="AL33" s="428"/>
      <c r="AM33" s="428"/>
      <c r="AN33" s="428"/>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2019</v>
      </c>
      <c r="AH34" s="28"/>
      <c r="AI34" s="140" t="s">
        <v>14</v>
      </c>
      <c r="AJ34" s="424"/>
      <c r="AK34" s="424"/>
      <c r="AL34" s="424"/>
      <c r="AM34" s="424"/>
      <c r="AN34" s="424"/>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69" t="str">
        <f>IFERROR(AJ33-AJ34,"")</f>
        <v/>
      </c>
      <c r="AK35" s="369"/>
      <c r="AL35" s="369"/>
      <c r="AM35" s="369"/>
      <c r="AN35" s="369"/>
    </row>
    <row r="36" spans="1:42" s="216" customFormat="1" ht="18" customHeight="1" x14ac:dyDescent="0.25">
      <c r="A36" s="422" t="str">
        <f>IF(AJ35&lt;0,"You may be owed a refund, please contact the MWRD's Finance Department at Phone # 312-751-6538.","")</f>
        <v/>
      </c>
      <c r="B36" s="422"/>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13"/>
      <c r="AE38" s="394" t="str">
        <f>AJ49&amp;" User Charge Rates"</f>
        <v>2019 User Charge Rates</v>
      </c>
      <c r="AF38" s="395"/>
      <c r="AG38" s="395"/>
      <c r="AH38" s="395"/>
      <c r="AI38" s="395"/>
      <c r="AJ38" s="395"/>
      <c r="AK38" s="395"/>
      <c r="AL38" s="395"/>
      <c r="AM38" s="395"/>
      <c r="AN38" s="396"/>
    </row>
    <row r="39" spans="1:42" s="5" customFormat="1" ht="18" customHeight="1" x14ac:dyDescent="0.25">
      <c r="A39" s="133" t="s">
        <v>81</v>
      </c>
      <c r="D39" s="2"/>
      <c r="E39" s="1"/>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13"/>
      <c r="AE39" s="432" t="s">
        <v>39</v>
      </c>
      <c r="AF39" s="433"/>
      <c r="AG39" s="433"/>
      <c r="AH39" s="433"/>
      <c r="AI39" s="402">
        <v>269.04000000000002</v>
      </c>
      <c r="AJ39" s="402"/>
      <c r="AK39" s="402"/>
      <c r="AL39" s="402"/>
      <c r="AM39" s="402"/>
      <c r="AN39" s="403"/>
    </row>
    <row r="40" spans="1:42" s="5" customFormat="1" ht="18" customHeight="1" x14ac:dyDescent="0.25">
      <c r="A40" s="133" t="s">
        <v>17</v>
      </c>
      <c r="D40" s="2"/>
      <c r="E40" s="1"/>
      <c r="F40" s="431"/>
      <c r="G40" s="431"/>
      <c r="H40" s="431"/>
      <c r="I40" s="431"/>
      <c r="J40" s="431"/>
      <c r="K40" s="431"/>
      <c r="L40" s="431"/>
      <c r="M40" s="431"/>
      <c r="N40" s="431"/>
      <c r="O40" s="431"/>
      <c r="P40" s="431"/>
      <c r="Q40" s="431"/>
      <c r="R40" s="430" t="s">
        <v>16</v>
      </c>
      <c r="S40" s="430"/>
      <c r="T40" s="430"/>
      <c r="U40" s="430"/>
      <c r="V40" s="430"/>
      <c r="W40" s="429"/>
      <c r="X40" s="429"/>
      <c r="Y40" s="429"/>
      <c r="Z40" s="429"/>
      <c r="AA40" s="429"/>
      <c r="AB40" s="429"/>
      <c r="AC40" s="429"/>
      <c r="AD40" s="13"/>
      <c r="AE40" s="432"/>
      <c r="AF40" s="433"/>
      <c r="AG40" s="433"/>
      <c r="AH40" s="433"/>
      <c r="AI40" s="397" t="s">
        <v>77</v>
      </c>
      <c r="AJ40" s="397"/>
      <c r="AK40" s="397"/>
      <c r="AL40" s="397"/>
      <c r="AM40" s="397"/>
      <c r="AN40" s="398"/>
    </row>
    <row r="41" spans="1:42" s="5" customFormat="1" ht="18" customHeight="1" x14ac:dyDescent="0.2">
      <c r="AE41" s="432" t="s">
        <v>78</v>
      </c>
      <c r="AF41" s="433"/>
      <c r="AG41" s="433"/>
      <c r="AH41" s="433"/>
      <c r="AI41" s="402">
        <v>216.64</v>
      </c>
      <c r="AJ41" s="402"/>
      <c r="AK41" s="402"/>
      <c r="AL41" s="402"/>
      <c r="AM41" s="402"/>
      <c r="AN41" s="403"/>
    </row>
    <row r="42" spans="1:42" s="5" customFormat="1" ht="14.1" customHeight="1" x14ac:dyDescent="0.2">
      <c r="A42" s="379" t="s">
        <v>49</v>
      </c>
      <c r="B42" s="379"/>
      <c r="C42" s="379"/>
      <c r="D42" s="379"/>
      <c r="E42" s="401" t="s">
        <v>50</v>
      </c>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14"/>
      <c r="AE42" s="432"/>
      <c r="AF42" s="433"/>
      <c r="AG42" s="433"/>
      <c r="AH42" s="433"/>
      <c r="AI42" s="397" t="s">
        <v>76</v>
      </c>
      <c r="AJ42" s="397"/>
      <c r="AK42" s="397"/>
      <c r="AL42" s="397"/>
      <c r="AM42" s="397"/>
      <c r="AN42" s="398"/>
    </row>
    <row r="43" spans="1:42" s="5" customFormat="1" ht="18" customHeight="1" x14ac:dyDescent="0.2">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E43" s="404" t="s">
        <v>79</v>
      </c>
      <c r="AF43" s="405"/>
      <c r="AG43" s="405"/>
      <c r="AH43" s="405"/>
      <c r="AI43" s="402">
        <v>130.38</v>
      </c>
      <c r="AJ43" s="402"/>
      <c r="AK43" s="402"/>
      <c r="AL43" s="402"/>
      <c r="AM43" s="402"/>
      <c r="AN43" s="403"/>
    </row>
    <row r="44" spans="1:42" s="5" customFormat="1" ht="14.1" customHeight="1" x14ac:dyDescent="0.2">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E44" s="404"/>
      <c r="AF44" s="405"/>
      <c r="AG44" s="405"/>
      <c r="AH44" s="405"/>
      <c r="AI44" s="397" t="s">
        <v>76</v>
      </c>
      <c r="AJ44" s="397"/>
      <c r="AK44" s="397"/>
      <c r="AL44" s="397"/>
      <c r="AM44" s="397"/>
      <c r="AN44" s="398"/>
    </row>
    <row r="45" spans="1:42" s="5" customFormat="1" ht="14.1" customHeight="1" thickBot="1" x14ac:dyDescent="0.25">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E45" s="68" t="s">
        <v>40</v>
      </c>
      <c r="AF45" s="30"/>
      <c r="AG45" s="69"/>
      <c r="AH45" s="69"/>
      <c r="AI45" s="380">
        <v>0.32800000000000001</v>
      </c>
      <c r="AJ45" s="380"/>
      <c r="AK45" s="380"/>
      <c r="AL45" s="380"/>
      <c r="AM45" s="380"/>
      <c r="AN45" s="381"/>
    </row>
    <row r="46" spans="1:42" s="5" customFormat="1" ht="18" customHeight="1" thickBot="1" x14ac:dyDescent="0.3">
      <c r="A46" s="133" t="s">
        <v>48</v>
      </c>
      <c r="G46" s="2"/>
      <c r="H46" s="2"/>
      <c r="I46" s="425"/>
      <c r="J46" s="425"/>
      <c r="K46" s="425"/>
      <c r="L46" s="425"/>
      <c r="M46" s="425"/>
      <c r="N46" s="425"/>
      <c r="O46" s="425"/>
      <c r="P46" s="425"/>
      <c r="Q46" s="425"/>
      <c r="R46" s="425"/>
      <c r="S46" s="425"/>
      <c r="T46" s="425"/>
      <c r="U46" s="425"/>
      <c r="V46" s="425"/>
      <c r="W46" s="425"/>
      <c r="X46" s="425"/>
      <c r="Y46" s="425"/>
      <c r="Z46" s="425"/>
      <c r="AA46" s="425"/>
      <c r="AB46" s="425"/>
      <c r="AC46" s="425"/>
      <c r="AD46" s="96"/>
    </row>
    <row r="47" spans="1:42" s="5" customFormat="1" ht="18" customHeight="1" x14ac:dyDescent="0.25">
      <c r="A47" s="133" t="s">
        <v>20</v>
      </c>
      <c r="G47" s="1"/>
      <c r="H47" s="1"/>
      <c r="I47" s="392"/>
      <c r="J47" s="392"/>
      <c r="K47" s="392"/>
      <c r="L47" s="392"/>
      <c r="M47" s="392"/>
      <c r="N47" s="392"/>
      <c r="O47" s="392"/>
      <c r="P47" s="392"/>
      <c r="Q47" s="392"/>
      <c r="R47" s="392"/>
      <c r="S47" s="392"/>
      <c r="T47" s="392"/>
      <c r="U47" s="392"/>
      <c r="V47" s="392"/>
      <c r="W47" s="392"/>
      <c r="X47" s="392"/>
      <c r="Y47" s="392"/>
      <c r="Z47" s="392"/>
      <c r="AA47" s="392"/>
      <c r="AB47" s="392"/>
      <c r="AC47" s="392"/>
      <c r="AD47" s="96"/>
      <c r="AE47" s="394" t="s">
        <v>18</v>
      </c>
      <c r="AF47" s="395"/>
      <c r="AG47" s="395"/>
      <c r="AH47" s="395"/>
      <c r="AI47" s="395"/>
      <c r="AJ47" s="395"/>
      <c r="AK47" s="395"/>
      <c r="AL47" s="395"/>
      <c r="AM47" s="395"/>
      <c r="AN47" s="396"/>
    </row>
    <row r="48" spans="1:42" s="5" customFormat="1" ht="18" customHeight="1" x14ac:dyDescent="0.25">
      <c r="A48" s="322" t="s">
        <v>17</v>
      </c>
      <c r="B48" s="131"/>
      <c r="C48" s="131"/>
      <c r="D48" s="2"/>
      <c r="E48" s="1"/>
      <c r="F48" s="431"/>
      <c r="G48" s="431"/>
      <c r="H48" s="431"/>
      <c r="I48" s="431"/>
      <c r="J48" s="431"/>
      <c r="K48" s="431"/>
      <c r="L48" s="431"/>
      <c r="M48" s="431"/>
      <c r="N48" s="431"/>
      <c r="O48" s="431"/>
      <c r="P48" s="431"/>
      <c r="Q48" s="431"/>
      <c r="R48" s="430" t="s">
        <v>16</v>
      </c>
      <c r="S48" s="430"/>
      <c r="T48" s="430"/>
      <c r="U48" s="430"/>
      <c r="V48" s="430"/>
      <c r="W48" s="429"/>
      <c r="X48" s="429"/>
      <c r="Y48" s="429"/>
      <c r="Z48" s="429"/>
      <c r="AA48" s="429"/>
      <c r="AB48" s="429"/>
      <c r="AC48" s="429"/>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00">
        <v>2019</v>
      </c>
      <c r="AK49" s="400"/>
      <c r="AL49" s="400"/>
      <c r="AM49" s="400"/>
      <c r="AN49" s="32"/>
    </row>
    <row r="50" spans="1:40" s="5" customFormat="1" ht="18" customHeight="1" x14ac:dyDescent="0.3">
      <c r="A50" s="155" t="s">
        <v>22</v>
      </c>
      <c r="B50" s="139"/>
      <c r="C50" s="139"/>
      <c r="D50" s="139"/>
      <c r="E50" s="391"/>
      <c r="F50" s="391"/>
      <c r="G50" s="391"/>
      <c r="H50" s="391"/>
      <c r="I50" s="391"/>
      <c r="J50" s="391"/>
      <c r="K50" s="391"/>
      <c r="L50" s="391"/>
      <c r="M50" s="391"/>
      <c r="N50" s="391"/>
      <c r="O50" s="391"/>
      <c r="P50" s="391"/>
      <c r="Q50" s="391"/>
      <c r="R50" s="104"/>
      <c r="S50" s="382" t="s">
        <v>41</v>
      </c>
      <c r="T50" s="383"/>
      <c r="U50" s="383"/>
      <c r="V50" s="383"/>
      <c r="W50" s="383"/>
      <c r="X50" s="383"/>
      <c r="Y50" s="383"/>
      <c r="Z50" s="383"/>
      <c r="AA50" s="383"/>
      <c r="AB50" s="383"/>
      <c r="AC50" s="384"/>
      <c r="AD50" s="97"/>
      <c r="AE50" s="31"/>
      <c r="AF50" s="2" t="s">
        <v>21</v>
      </c>
      <c r="AG50" s="2"/>
      <c r="AH50" s="2"/>
      <c r="AI50" s="2"/>
      <c r="AJ50" s="393"/>
      <c r="AK50" s="393"/>
      <c r="AL50" s="393"/>
      <c r="AM50" s="393"/>
      <c r="AN50" s="32"/>
    </row>
    <row r="51" spans="1:40" ht="18" customHeight="1" thickBot="1" x14ac:dyDescent="0.35">
      <c r="A51" s="35"/>
      <c r="B51" s="5"/>
      <c r="C51" s="5"/>
      <c r="D51" s="154" t="s">
        <v>23</v>
      </c>
      <c r="E51" s="391"/>
      <c r="F51" s="391"/>
      <c r="G51" s="391"/>
      <c r="H51" s="391"/>
      <c r="I51" s="391"/>
      <c r="J51" s="391"/>
      <c r="K51" s="391"/>
      <c r="L51" s="391"/>
      <c r="M51" s="391"/>
      <c r="N51" s="5"/>
      <c r="O51" s="5"/>
      <c r="P51" s="15"/>
      <c r="Q51" s="154" t="s">
        <v>24</v>
      </c>
      <c r="R51" s="103"/>
      <c r="S51" s="385"/>
      <c r="T51" s="386"/>
      <c r="U51" s="386"/>
      <c r="V51" s="386"/>
      <c r="W51" s="386"/>
      <c r="X51" s="386"/>
      <c r="Y51" s="386"/>
      <c r="Z51" s="386"/>
      <c r="AA51" s="386"/>
      <c r="AB51" s="386"/>
      <c r="AC51" s="387"/>
      <c r="AD51" s="97"/>
      <c r="AE51" s="33"/>
      <c r="AF51" s="30"/>
      <c r="AG51" s="93"/>
      <c r="AH51" s="30"/>
      <c r="AI51" s="30"/>
      <c r="AJ51" s="399"/>
      <c r="AK51" s="399"/>
      <c r="AL51" s="399"/>
      <c r="AM51" s="399"/>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388"/>
      <c r="T52" s="389"/>
      <c r="U52" s="389"/>
      <c r="V52" s="389"/>
      <c r="W52" s="389"/>
      <c r="X52" s="389"/>
      <c r="Y52" s="389"/>
      <c r="Z52" s="389"/>
      <c r="AA52" s="389"/>
      <c r="AB52" s="389"/>
      <c r="AC52" s="390"/>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QYJ0Aph1DyjT/eHIeRMYngU/srs/XHjFR1G3Ija3eeQtdF8gXdE+L4qWzF/8IQiig0fJjOlj+fp7S/CClk6rIQ==" saltValue="pYn623yCB0W1L9uyERGbEw==" spinCount="100000" sheet="1" selectLockedCells="1"/>
  <mergeCells count="71">
    <mergeCell ref="AI41:AN41"/>
    <mergeCell ref="AE41:AH42"/>
    <mergeCell ref="F48:Q48"/>
    <mergeCell ref="R48:V48"/>
    <mergeCell ref="W48:AC48"/>
    <mergeCell ref="I46:AC46"/>
    <mergeCell ref="AI40:AN40"/>
    <mergeCell ref="W40:AC40"/>
    <mergeCell ref="R40:V40"/>
    <mergeCell ref="F40:Q40"/>
    <mergeCell ref="AI39:AN39"/>
    <mergeCell ref="F39:AC39"/>
    <mergeCell ref="AE39:AH4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I9:S9"/>
    <mergeCell ref="AJ28:AN28"/>
    <mergeCell ref="AM9:AN9"/>
    <mergeCell ref="AJ31:AN31"/>
    <mergeCell ref="AJ32:AN32"/>
    <mergeCell ref="AC22:AE22"/>
    <mergeCell ref="L15:AN15"/>
    <mergeCell ref="AI17:AN17"/>
    <mergeCell ref="AJ26:AN26"/>
    <mergeCell ref="AI20:AM20"/>
    <mergeCell ref="AI22:AM22"/>
    <mergeCell ref="AJ25:AN25"/>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20, 2020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0"/>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77" t="s">
        <v>100</v>
      </c>
      <c r="B2" s="477"/>
      <c r="C2" s="477"/>
      <c r="D2" s="477"/>
      <c r="E2" s="477"/>
      <c r="F2" s="477"/>
      <c r="G2" s="477"/>
      <c r="H2" s="477"/>
      <c r="I2" s="477"/>
      <c r="J2" s="477"/>
      <c r="K2" s="477"/>
      <c r="L2" s="477"/>
      <c r="M2" s="477"/>
      <c r="N2" s="477"/>
      <c r="O2" s="477"/>
      <c r="P2" s="477"/>
      <c r="Q2" s="477"/>
      <c r="R2" s="477"/>
      <c r="S2" s="477"/>
      <c r="T2" s="65"/>
      <c r="U2" s="65"/>
      <c r="V2" s="65"/>
      <c r="W2" s="65"/>
      <c r="X2" s="65"/>
      <c r="Y2" s="65"/>
      <c r="Z2" s="65"/>
      <c r="AA2" s="65"/>
      <c r="AB2" s="65"/>
      <c r="AC2" s="65"/>
      <c r="AD2" s="65"/>
      <c r="AE2" s="65"/>
      <c r="AF2" s="65"/>
      <c r="AG2" s="65"/>
      <c r="AH2" s="65"/>
      <c r="AI2" s="65"/>
      <c r="AJ2" s="65"/>
      <c r="AK2" s="65"/>
      <c r="AL2" s="419" t="str">
        <f>"For the "&amp;'RD925 Form'!AJ49&amp;" Reporting Year"</f>
        <v>For the 2019 Reporting Year</v>
      </c>
      <c r="AM2" s="420"/>
      <c r="AN2" s="420"/>
      <c r="AO2" s="420"/>
      <c r="AP2" s="420"/>
      <c r="AQ2" s="420"/>
      <c r="AR2" s="420"/>
      <c r="AS2" s="420"/>
      <c r="AT2" s="420"/>
      <c r="AU2" s="420"/>
      <c r="AV2" s="65"/>
      <c r="AW2" s="65"/>
      <c r="AY2" s="65"/>
      <c r="AZ2" s="352" t="s">
        <v>151</v>
      </c>
      <c r="BA2" s="352"/>
      <c r="BB2" s="352"/>
      <c r="BC2" s="352"/>
      <c r="BD2" s="352"/>
      <c r="BE2" s="352"/>
      <c r="BF2" s="352"/>
      <c r="BG2" s="352"/>
      <c r="BH2" s="352"/>
      <c r="BI2" s="352"/>
      <c r="BJ2" s="352"/>
      <c r="BK2" s="352"/>
      <c r="BL2" s="352"/>
      <c r="BM2" s="352"/>
      <c r="BN2" s="352"/>
      <c r="BO2" s="352"/>
      <c r="BP2" s="352"/>
      <c r="BQ2" s="352"/>
      <c r="BR2" s="352"/>
      <c r="BS2" s="352"/>
      <c r="BT2" s="352"/>
      <c r="BU2" s="352"/>
      <c r="BV2" s="352"/>
      <c r="BW2" s="352"/>
      <c r="BX2" s="352"/>
      <c r="BY2" s="352"/>
      <c r="BZ2" s="352"/>
      <c r="CA2" s="352"/>
      <c r="CB2" s="352"/>
      <c r="CC2" s="352"/>
      <c r="CD2" s="352"/>
      <c r="CE2" s="352"/>
      <c r="CF2" s="352"/>
      <c r="CG2" s="352"/>
      <c r="CH2" s="352"/>
      <c r="CI2" s="352"/>
      <c r="CJ2" s="352"/>
      <c r="CK2" s="352"/>
      <c r="CL2" s="352"/>
      <c r="CM2" s="352"/>
      <c r="CN2" s="352"/>
      <c r="CO2" s="352"/>
    </row>
    <row r="3" spans="1:93" ht="12" customHeight="1" x14ac:dyDescent="0.25">
      <c r="AL3" s="420"/>
      <c r="AM3" s="420"/>
      <c r="AN3" s="420"/>
      <c r="AO3" s="420"/>
      <c r="AP3" s="420"/>
      <c r="AQ3" s="420"/>
      <c r="AR3" s="420"/>
      <c r="AS3" s="420"/>
      <c r="AT3" s="420"/>
      <c r="AU3" s="420"/>
    </row>
    <row r="4" spans="1:93" x14ac:dyDescent="0.25">
      <c r="A4" s="478" t="s">
        <v>192</v>
      </c>
      <c r="B4" s="478"/>
      <c r="C4" s="478"/>
      <c r="D4" s="478"/>
      <c r="E4" s="478"/>
      <c r="F4" s="478"/>
      <c r="G4" s="478"/>
      <c r="H4" s="478"/>
      <c r="I4" s="478"/>
      <c r="J4" s="478"/>
      <c r="K4" s="478"/>
      <c r="L4" s="478"/>
      <c r="M4" s="478"/>
      <c r="N4" s="478"/>
      <c r="O4" s="478"/>
      <c r="P4" s="478"/>
      <c r="Q4" s="478"/>
      <c r="AN4" s="25"/>
      <c r="AO4" s="25"/>
      <c r="AP4" s="25"/>
      <c r="AQ4" s="25"/>
      <c r="AR4" s="25"/>
      <c r="AS4" s="25"/>
      <c r="AT4" s="5"/>
      <c r="AU4" s="1"/>
      <c r="BA4" s="451" t="s">
        <v>152</v>
      </c>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51"/>
      <c r="CK4" s="451"/>
      <c r="CL4" s="451"/>
      <c r="CM4" s="451"/>
      <c r="CN4" s="451"/>
      <c r="CO4" s="451"/>
    </row>
    <row r="5" spans="1:93" ht="10.5" customHeight="1" x14ac:dyDescent="0.25">
      <c r="B5" s="75"/>
      <c r="C5" s="75"/>
      <c r="AN5" s="25"/>
      <c r="AO5" s="25"/>
      <c r="AP5" s="25"/>
      <c r="AQ5" s="25"/>
      <c r="AR5" s="25"/>
      <c r="AS5" s="25"/>
      <c r="AT5" s="5"/>
      <c r="AU5" s="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1"/>
      <c r="CL5" s="451"/>
      <c r="CM5" s="451"/>
      <c r="CN5" s="451"/>
      <c r="CO5" s="451"/>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1"/>
      <c r="CA6" s="451"/>
      <c r="CB6" s="451"/>
      <c r="CC6" s="451"/>
      <c r="CD6" s="451"/>
      <c r="CE6" s="451"/>
      <c r="CF6" s="451"/>
      <c r="CG6" s="451"/>
      <c r="CH6" s="451"/>
      <c r="CI6" s="451"/>
      <c r="CJ6" s="451"/>
      <c r="CK6" s="451"/>
      <c r="CL6" s="451"/>
      <c r="CM6" s="451"/>
      <c r="CN6" s="451"/>
      <c r="CO6" s="451"/>
    </row>
    <row r="7" spans="1:93" s="5" customFormat="1" ht="24.75" customHeight="1" x14ac:dyDescent="0.2">
      <c r="F7" s="159"/>
      <c r="G7" s="126"/>
      <c r="H7" s="476"/>
      <c r="I7" s="476"/>
      <c r="J7" s="476"/>
      <c r="K7" s="476"/>
      <c r="L7" s="476"/>
      <c r="M7" s="476"/>
      <c r="N7" s="159"/>
      <c r="O7" s="474" t="s">
        <v>93</v>
      </c>
      <c r="P7" s="474"/>
      <c r="Q7" s="109"/>
      <c r="R7" s="474" t="s">
        <v>93</v>
      </c>
      <c r="S7" s="474"/>
      <c r="T7" s="110"/>
      <c r="U7" s="474" t="s">
        <v>93</v>
      </c>
      <c r="V7" s="474"/>
      <c r="W7" s="110"/>
      <c r="X7" s="474" t="s">
        <v>93</v>
      </c>
      <c r="Y7" s="474"/>
      <c r="Z7" s="111"/>
      <c r="AA7" s="475" t="s">
        <v>93</v>
      </c>
      <c r="AB7" s="475"/>
      <c r="AC7" s="132"/>
      <c r="AD7" s="112"/>
      <c r="AE7" s="475" t="s">
        <v>93</v>
      </c>
      <c r="AF7" s="475"/>
      <c r="AG7" s="475"/>
      <c r="AH7" s="479"/>
      <c r="AI7" s="479"/>
      <c r="AJ7" s="474" t="s">
        <v>93</v>
      </c>
      <c r="AK7" s="474"/>
      <c r="AL7" s="109"/>
      <c r="AM7" s="474" t="s">
        <v>93</v>
      </c>
      <c r="AN7" s="474"/>
      <c r="AO7" s="474"/>
      <c r="AP7" s="474"/>
      <c r="AQ7" s="474" t="s">
        <v>93</v>
      </c>
      <c r="AR7" s="474"/>
      <c r="AS7" s="109"/>
      <c r="AT7" s="474" t="s">
        <v>93</v>
      </c>
      <c r="AU7" s="474"/>
      <c r="AV7" s="159"/>
      <c r="BA7" s="451"/>
      <c r="BB7" s="451"/>
      <c r="BC7" s="451"/>
      <c r="BD7" s="451"/>
      <c r="BE7" s="451"/>
      <c r="BF7" s="451"/>
      <c r="BG7" s="451"/>
      <c r="BH7" s="451"/>
      <c r="BI7" s="451"/>
      <c r="BJ7" s="451"/>
      <c r="BK7" s="451"/>
      <c r="BL7" s="451"/>
      <c r="BM7" s="451"/>
      <c r="BN7" s="451"/>
      <c r="BO7" s="451"/>
      <c r="BP7" s="451"/>
      <c r="BQ7" s="451"/>
      <c r="BR7" s="451"/>
      <c r="BS7" s="451"/>
      <c r="BT7" s="451"/>
      <c r="BU7" s="451"/>
      <c r="BV7" s="451"/>
      <c r="BW7" s="451"/>
      <c r="BX7" s="451"/>
      <c r="BY7" s="451"/>
      <c r="BZ7" s="451"/>
      <c r="CA7" s="451"/>
      <c r="CB7" s="451"/>
      <c r="CC7" s="451"/>
      <c r="CD7" s="451"/>
      <c r="CE7" s="451"/>
      <c r="CF7" s="451"/>
      <c r="CG7" s="451"/>
      <c r="CH7" s="451"/>
      <c r="CI7" s="451"/>
      <c r="CJ7" s="451"/>
      <c r="CK7" s="451"/>
      <c r="CL7" s="451"/>
      <c r="CM7" s="451"/>
      <c r="CN7" s="451"/>
      <c r="CO7" s="451"/>
    </row>
    <row r="8" spans="1:93" s="10" customFormat="1" ht="15.95" customHeight="1" x14ac:dyDescent="0.25">
      <c r="A8" s="439" t="s">
        <v>33</v>
      </c>
      <c r="B8" s="439"/>
      <c r="C8" s="439"/>
      <c r="D8" s="439"/>
      <c r="E8" s="439"/>
      <c r="F8" s="159"/>
      <c r="G8" s="440"/>
      <c r="H8" s="440"/>
      <c r="I8" s="440"/>
      <c r="J8" s="440"/>
      <c r="K8" s="440"/>
      <c r="L8" s="440"/>
      <c r="M8" s="440"/>
      <c r="N8" s="161" t="s">
        <v>59</v>
      </c>
      <c r="O8" s="435"/>
      <c r="P8" s="435"/>
      <c r="Q8" s="297"/>
      <c r="R8" s="435"/>
      <c r="S8" s="435"/>
      <c r="T8" s="297"/>
      <c r="U8" s="435"/>
      <c r="V8" s="435"/>
      <c r="W8" s="297"/>
      <c r="X8" s="435"/>
      <c r="Y8" s="435"/>
      <c r="Z8" s="297"/>
      <c r="AA8" s="436"/>
      <c r="AB8" s="436"/>
      <c r="AC8" s="434"/>
      <c r="AD8" s="434"/>
      <c r="AE8" s="436"/>
      <c r="AF8" s="436"/>
      <c r="AG8" s="436"/>
      <c r="AH8" s="434"/>
      <c r="AI8" s="434"/>
      <c r="AJ8" s="435"/>
      <c r="AK8" s="435"/>
      <c r="AL8" s="297"/>
      <c r="AM8" s="435"/>
      <c r="AN8" s="435"/>
      <c r="AO8" s="434"/>
      <c r="AP8" s="434"/>
      <c r="AQ8" s="435"/>
      <c r="AR8" s="435"/>
      <c r="AS8" s="297"/>
      <c r="AT8" s="435"/>
      <c r="AU8" s="435"/>
      <c r="AV8" s="166"/>
      <c r="AY8" s="346" t="e">
        <f>SUM(#REF!,
 IF(#REF!="-", -#REF!,#REF!),
 IF(#REF!="-", -#REF!,#REF!),
IF(#REF!="-",-#REF!,#REF!),
IF(#REF!="-", -#REF!,#REF!),
 IF(#REF!="-", -#REF!,#REF!),
 IF(#REF!="-", -#REF!,#REF!),
 IF(#REF!="-",  -#REF!,#REF!),
 IF(#REF!="-", -#REF!,#REF!),
 IF(#REF!="-", -#REF!,#REF!))</f>
        <v>#REF!</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5" customFormat="1" ht="15.95" customHeight="1" x14ac:dyDescent="0.25">
      <c r="A9" s="439" t="s">
        <v>33</v>
      </c>
      <c r="B9" s="439"/>
      <c r="C9" s="439"/>
      <c r="D9" s="439"/>
      <c r="E9" s="439"/>
      <c r="F9" s="159"/>
      <c r="G9" s="441"/>
      <c r="H9" s="441"/>
      <c r="I9" s="441"/>
      <c r="J9" s="441"/>
      <c r="K9" s="441"/>
      <c r="L9" s="441"/>
      <c r="M9" s="441"/>
      <c r="N9" s="161" t="s">
        <v>59</v>
      </c>
      <c r="O9" s="437"/>
      <c r="P9" s="437"/>
      <c r="Q9" s="297"/>
      <c r="R9" s="437"/>
      <c r="S9" s="437"/>
      <c r="T9" s="297"/>
      <c r="U9" s="437"/>
      <c r="V9" s="437"/>
      <c r="W9" s="297"/>
      <c r="X9" s="437"/>
      <c r="Y9" s="437"/>
      <c r="Z9" s="297"/>
      <c r="AA9" s="438"/>
      <c r="AB9" s="438"/>
      <c r="AC9" s="434"/>
      <c r="AD9" s="434"/>
      <c r="AE9" s="438"/>
      <c r="AF9" s="438"/>
      <c r="AG9" s="438"/>
      <c r="AH9" s="434"/>
      <c r="AI9" s="434"/>
      <c r="AJ9" s="437"/>
      <c r="AK9" s="437"/>
      <c r="AL9" s="297"/>
      <c r="AM9" s="437"/>
      <c r="AN9" s="437"/>
      <c r="AO9" s="434"/>
      <c r="AP9" s="434"/>
      <c r="AQ9" s="437"/>
      <c r="AR9" s="437"/>
      <c r="AS9" s="297"/>
      <c r="AT9" s="437"/>
      <c r="AU9" s="437"/>
      <c r="AV9" s="158"/>
      <c r="AY9" s="346" t="e">
        <f>SUM(#REF!,
 IF(#REF!="-", -#REF!,#REF!),
 IF(#REF!="-", -#REF!,#REF!),
IF(#REF!="-",-#REF!,#REF!),
IF(#REF!="-", -#REF!,#REF!),
 IF(#REF!="-", -#REF!,#REF!),
 IF(#REF!="-", -#REF!,#REF!),
 IF(#REF!="-",  -#REF!,#REF!),
 IF(#REF!="-", -#REF!,#REF!),
 IF(#REF!="-", -#REF!,#REF!))</f>
        <v>#REF!</v>
      </c>
      <c r="BA9" s="444" t="s">
        <v>262</v>
      </c>
      <c r="BB9" s="444"/>
      <c r="BC9" s="444"/>
      <c r="BD9" s="444"/>
      <c r="BE9" s="444"/>
      <c r="BF9" s="444"/>
      <c r="BG9" s="444"/>
      <c r="BH9" s="444"/>
      <c r="BI9" s="444"/>
      <c r="BJ9" s="444"/>
      <c r="BK9" s="444"/>
      <c r="BL9" s="444"/>
      <c r="BM9" s="444"/>
      <c r="BN9" s="444"/>
      <c r="BO9" s="444"/>
      <c r="BP9" s="444"/>
      <c r="BQ9" s="444"/>
      <c r="BR9" s="445"/>
      <c r="BS9" s="445"/>
      <c r="BT9" s="445"/>
      <c r="BU9" s="445"/>
      <c r="BV9" s="320"/>
      <c r="BW9" s="320"/>
      <c r="BX9" s="320"/>
      <c r="BY9" s="320"/>
      <c r="BZ9" s="320"/>
      <c r="CA9" s="320"/>
      <c r="CB9" s="320"/>
      <c r="CC9" s="320"/>
      <c r="CD9" s="320"/>
      <c r="CE9" s="320"/>
      <c r="CF9" s="320"/>
      <c r="CG9" s="320"/>
      <c r="CH9" s="320"/>
      <c r="CI9" s="320"/>
      <c r="CJ9" s="320"/>
      <c r="CK9" s="320"/>
      <c r="CL9" s="320"/>
      <c r="CM9" s="320"/>
      <c r="CN9" s="320"/>
      <c r="CO9" s="320"/>
    </row>
    <row r="10" spans="1:93" s="10" customFormat="1" ht="15.95" customHeight="1" x14ac:dyDescent="0.25">
      <c r="A10" s="439" t="s">
        <v>33</v>
      </c>
      <c r="B10" s="439"/>
      <c r="C10" s="439"/>
      <c r="D10" s="439"/>
      <c r="E10" s="439"/>
      <c r="F10" s="159"/>
      <c r="G10" s="441"/>
      <c r="H10" s="441"/>
      <c r="I10" s="441"/>
      <c r="J10" s="441"/>
      <c r="K10" s="441"/>
      <c r="L10" s="441"/>
      <c r="M10" s="441"/>
      <c r="N10" s="161" t="s">
        <v>59</v>
      </c>
      <c r="O10" s="437"/>
      <c r="P10" s="437"/>
      <c r="Q10" s="297"/>
      <c r="R10" s="437"/>
      <c r="S10" s="437"/>
      <c r="T10" s="297"/>
      <c r="U10" s="437"/>
      <c r="V10" s="437"/>
      <c r="W10" s="297"/>
      <c r="X10" s="437"/>
      <c r="Y10" s="437"/>
      <c r="Z10" s="297"/>
      <c r="AA10" s="438"/>
      <c r="AB10" s="438"/>
      <c r="AC10" s="434"/>
      <c r="AD10" s="434"/>
      <c r="AE10" s="438"/>
      <c r="AF10" s="438"/>
      <c r="AG10" s="438"/>
      <c r="AH10" s="434"/>
      <c r="AI10" s="434"/>
      <c r="AJ10" s="437"/>
      <c r="AK10" s="437"/>
      <c r="AL10" s="297"/>
      <c r="AM10" s="437"/>
      <c r="AN10" s="437"/>
      <c r="AO10" s="434"/>
      <c r="AP10" s="434"/>
      <c r="AQ10" s="437"/>
      <c r="AR10" s="437"/>
      <c r="AS10" s="297"/>
      <c r="AT10" s="437"/>
      <c r="AU10" s="437"/>
      <c r="AV10" s="167"/>
      <c r="AY10" s="346" t="e">
        <f>SUM(#REF!,
 IF(#REF!="-", -#REF!,#REF!),
 IF(#REF!="-", -#REF!,#REF!),
IF(#REF!="-",-#REF!,#REF!),
IF(#REF!="-", -#REF!,#REF!),
 IF(#REF!="-", -#REF!,#REF!),
 IF(#REF!="-", -#REF!,#REF!),
 IF(#REF!="-",  -#REF!,#REF!),
 IF(#REF!="-", -#REF!,#REF!),
 IF(#REF!="-", -#REF!,#REF!))</f>
        <v>#REF!</v>
      </c>
      <c r="BA10" s="490" t="s">
        <v>161</v>
      </c>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0"/>
      <c r="BY10" s="490"/>
      <c r="BZ10" s="490"/>
      <c r="CA10" s="490"/>
      <c r="CB10" s="490"/>
      <c r="CC10" s="490"/>
      <c r="CD10" s="490"/>
      <c r="CE10" s="490"/>
      <c r="CF10" s="490"/>
      <c r="CG10" s="490"/>
      <c r="CH10" s="490"/>
      <c r="CI10" s="490"/>
      <c r="CJ10" s="490"/>
      <c r="CK10" s="490"/>
      <c r="CL10" s="490"/>
      <c r="CM10" s="490"/>
      <c r="CN10" s="490"/>
      <c r="CO10" s="490"/>
    </row>
    <row r="11" spans="1:93" s="5" customFormat="1" ht="15.95" customHeight="1" x14ac:dyDescent="0.25">
      <c r="A11" s="439" t="s">
        <v>33</v>
      </c>
      <c r="B11" s="439"/>
      <c r="C11" s="439"/>
      <c r="D11" s="439"/>
      <c r="E11" s="439"/>
      <c r="F11" s="159"/>
      <c r="G11" s="441"/>
      <c r="H11" s="441"/>
      <c r="I11" s="441"/>
      <c r="J11" s="441"/>
      <c r="K11" s="441"/>
      <c r="L11" s="441"/>
      <c r="M11" s="441"/>
      <c r="N11" s="161" t="s">
        <v>59</v>
      </c>
      <c r="O11" s="437"/>
      <c r="P11" s="437"/>
      <c r="Q11" s="297"/>
      <c r="R11" s="437"/>
      <c r="S11" s="437"/>
      <c r="T11" s="297"/>
      <c r="U11" s="437"/>
      <c r="V11" s="437"/>
      <c r="W11" s="297"/>
      <c r="X11" s="437"/>
      <c r="Y11" s="437"/>
      <c r="Z11" s="297"/>
      <c r="AA11" s="438"/>
      <c r="AB11" s="438"/>
      <c r="AC11" s="434"/>
      <c r="AD11" s="434"/>
      <c r="AE11" s="438"/>
      <c r="AF11" s="438"/>
      <c r="AG11" s="438"/>
      <c r="AH11" s="434"/>
      <c r="AI11" s="434"/>
      <c r="AJ11" s="437"/>
      <c r="AK11" s="437"/>
      <c r="AL11" s="297"/>
      <c r="AM11" s="437"/>
      <c r="AN11" s="437"/>
      <c r="AO11" s="434"/>
      <c r="AP11" s="434"/>
      <c r="AQ11" s="437"/>
      <c r="AR11" s="437"/>
      <c r="AS11" s="297"/>
      <c r="AT11" s="437"/>
      <c r="AU11" s="437"/>
      <c r="AV11" s="158"/>
      <c r="AY11" s="346" t="e">
        <f>SUM(#REF!,
 IF(#REF!="-", -#REF!,#REF!),
 IF(#REF!="-", -#REF!,#REF!),
IF(#REF!="-",-#REF!,#REF!),
IF(#REF!="-", -#REF!,#REF!),
 IF(#REF!="-", -#REF!,#REF!),
 IF(#REF!="-", -#REF!,#REF!),
 IF(#REF!="-",  -#REF!,#REF!),
 IF(#REF!="-", -#REF!,#REF!),
 IF(#REF!="-", -#REF!,#REF!))</f>
        <v>#REF!</v>
      </c>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0"/>
      <c r="BY11" s="490"/>
      <c r="BZ11" s="490"/>
      <c r="CA11" s="490"/>
      <c r="CB11" s="490"/>
      <c r="CC11" s="490"/>
      <c r="CD11" s="490"/>
      <c r="CE11" s="490"/>
      <c r="CF11" s="490"/>
      <c r="CG11" s="490"/>
      <c r="CH11" s="490"/>
      <c r="CI11" s="490"/>
      <c r="CJ11" s="490"/>
      <c r="CK11" s="490"/>
      <c r="CL11" s="490"/>
      <c r="CM11" s="490"/>
      <c r="CN11" s="490"/>
      <c r="CO11" s="490"/>
    </row>
    <row r="12" spans="1:93" s="10" customFormat="1" ht="15.95" customHeight="1" x14ac:dyDescent="0.25">
      <c r="A12" s="439" t="s">
        <v>33</v>
      </c>
      <c r="B12" s="439"/>
      <c r="C12" s="439"/>
      <c r="D12" s="439"/>
      <c r="E12" s="439"/>
      <c r="F12" s="159"/>
      <c r="G12" s="441"/>
      <c r="H12" s="441"/>
      <c r="I12" s="441"/>
      <c r="J12" s="441"/>
      <c r="K12" s="441"/>
      <c r="L12" s="441"/>
      <c r="M12" s="441"/>
      <c r="N12" s="161" t="s">
        <v>59</v>
      </c>
      <c r="O12" s="437"/>
      <c r="P12" s="437"/>
      <c r="Q12" s="297"/>
      <c r="R12" s="437"/>
      <c r="S12" s="437"/>
      <c r="T12" s="297"/>
      <c r="U12" s="437"/>
      <c r="V12" s="437"/>
      <c r="W12" s="297"/>
      <c r="X12" s="437"/>
      <c r="Y12" s="437"/>
      <c r="Z12" s="297"/>
      <c r="AA12" s="438"/>
      <c r="AB12" s="438"/>
      <c r="AC12" s="434"/>
      <c r="AD12" s="434"/>
      <c r="AE12" s="438"/>
      <c r="AF12" s="438"/>
      <c r="AG12" s="438"/>
      <c r="AH12" s="434"/>
      <c r="AI12" s="434"/>
      <c r="AJ12" s="437"/>
      <c r="AK12" s="437"/>
      <c r="AL12" s="297"/>
      <c r="AM12" s="437"/>
      <c r="AN12" s="437"/>
      <c r="AO12" s="434"/>
      <c r="AP12" s="434"/>
      <c r="AQ12" s="437"/>
      <c r="AR12" s="437"/>
      <c r="AS12" s="297"/>
      <c r="AT12" s="437"/>
      <c r="AU12" s="437"/>
      <c r="AV12" s="167"/>
      <c r="AY12" s="346" t="e">
        <f>SUM(#REF!,
 IF(#REF!="-", -#REF!,#REF!),
 IF(#REF!="-", -#REF!,#REF!),
IF(#REF!="-",-#REF!,#REF!),
IF(#REF!="-", -#REF!,#REF!),
 IF(#REF!="-", -#REF!,#REF!),
 IF(#REF!="-", -#REF!,#REF!),
 IF(#REF!="-",  -#REF!,#REF!),
 IF(#REF!="-", -#REF!,#REF!),
 IF(#REF!="-", -#REF!,#REF!))</f>
        <v>#REF!</v>
      </c>
      <c r="BA12" s="249" t="s">
        <v>62</v>
      </c>
      <c r="BB12" s="490" t="s">
        <v>263</v>
      </c>
      <c r="BC12" s="490"/>
      <c r="BD12" s="490"/>
      <c r="BE12" s="490"/>
      <c r="BF12" s="490"/>
      <c r="BG12" s="490"/>
      <c r="BH12" s="490"/>
      <c r="BI12" s="490"/>
      <c r="BJ12" s="490"/>
      <c r="BK12" s="490"/>
      <c r="BL12" s="490"/>
      <c r="BM12" s="490"/>
      <c r="BN12" s="490"/>
      <c r="BO12" s="490"/>
      <c r="BP12" s="490"/>
      <c r="BQ12" s="490"/>
      <c r="BR12" s="490"/>
      <c r="BS12" s="490"/>
      <c r="BT12" s="490"/>
      <c r="BU12" s="490"/>
      <c r="BV12" s="490"/>
      <c r="BW12" s="490"/>
      <c r="BX12" s="490"/>
      <c r="BY12" s="490"/>
      <c r="BZ12" s="490"/>
      <c r="CA12" s="490"/>
      <c r="CB12" s="490"/>
      <c r="CC12" s="490"/>
      <c r="CD12" s="490"/>
      <c r="CE12" s="490"/>
      <c r="CF12" s="490"/>
      <c r="CG12" s="490"/>
      <c r="CH12" s="490"/>
      <c r="CI12" s="490"/>
      <c r="CJ12" s="490"/>
      <c r="CK12" s="490"/>
      <c r="CL12" s="490"/>
      <c r="CM12" s="490"/>
      <c r="CN12" s="490"/>
      <c r="CO12" s="490"/>
    </row>
    <row r="13" spans="1:93" ht="15.95" customHeight="1" x14ac:dyDescent="0.25">
      <c r="A13" s="439" t="s">
        <v>33</v>
      </c>
      <c r="B13" s="439"/>
      <c r="C13" s="439"/>
      <c r="D13" s="439"/>
      <c r="E13" s="439"/>
      <c r="F13" s="117"/>
      <c r="G13" s="441"/>
      <c r="H13" s="441"/>
      <c r="I13" s="441"/>
      <c r="J13" s="441"/>
      <c r="K13" s="441"/>
      <c r="L13" s="441"/>
      <c r="M13" s="441"/>
      <c r="N13" s="161" t="s">
        <v>59</v>
      </c>
      <c r="O13" s="437"/>
      <c r="P13" s="437"/>
      <c r="Q13" s="297"/>
      <c r="R13" s="437"/>
      <c r="S13" s="437"/>
      <c r="T13" s="297"/>
      <c r="U13" s="437"/>
      <c r="V13" s="437"/>
      <c r="W13" s="297"/>
      <c r="X13" s="437"/>
      <c r="Y13" s="437"/>
      <c r="Z13" s="297"/>
      <c r="AA13" s="438"/>
      <c r="AB13" s="438"/>
      <c r="AC13" s="434"/>
      <c r="AD13" s="434"/>
      <c r="AE13" s="438"/>
      <c r="AF13" s="438"/>
      <c r="AG13" s="438"/>
      <c r="AH13" s="434"/>
      <c r="AI13" s="434"/>
      <c r="AJ13" s="437"/>
      <c r="AK13" s="437"/>
      <c r="AL13" s="297"/>
      <c r="AM13" s="437"/>
      <c r="AN13" s="437"/>
      <c r="AO13" s="434"/>
      <c r="AP13" s="434"/>
      <c r="AQ13" s="437"/>
      <c r="AR13" s="437"/>
      <c r="AS13" s="297"/>
      <c r="AT13" s="437"/>
      <c r="AU13" s="437"/>
      <c r="AV13" s="117"/>
      <c r="AY13" s="346" t="e">
        <f>SUM(#REF!,
 IF(#REF!="-", -#REF!,#REF!),
 IF(#REF!="-", -#REF!,#REF!),
IF(#REF!="-",-#REF!,#REF!),
IF(#REF!="-", -#REF!,#REF!),
 IF(#REF!="-", -#REF!,#REF!),
 IF(#REF!="-", -#REF!,#REF!),
 IF(#REF!="-",  -#REF!,#REF!),
 IF(#REF!="-", -#REF!,#REF!),
 IF(#REF!="-", -#REF!,#REF!))</f>
        <v>#REF!</v>
      </c>
      <c r="BB13" s="490"/>
      <c r="BC13" s="490"/>
      <c r="BD13" s="490"/>
      <c r="BE13" s="490"/>
      <c r="BF13" s="490"/>
      <c r="BG13" s="490"/>
      <c r="BH13" s="490"/>
      <c r="BI13" s="490"/>
      <c r="BJ13" s="490"/>
      <c r="BK13" s="490"/>
      <c r="BL13" s="490"/>
      <c r="BM13" s="490"/>
      <c r="BN13" s="490"/>
      <c r="BO13" s="490"/>
      <c r="BP13" s="490"/>
      <c r="BQ13" s="490"/>
      <c r="BR13" s="490"/>
      <c r="BS13" s="490"/>
      <c r="BT13" s="490"/>
      <c r="BU13" s="490"/>
      <c r="BV13" s="490"/>
      <c r="BW13" s="490"/>
      <c r="BX13" s="490"/>
      <c r="BY13" s="490"/>
      <c r="BZ13" s="490"/>
      <c r="CA13" s="490"/>
      <c r="CB13" s="490"/>
      <c r="CC13" s="490"/>
      <c r="CD13" s="490"/>
      <c r="CE13" s="490"/>
      <c r="CF13" s="490"/>
      <c r="CG13" s="490"/>
      <c r="CH13" s="490"/>
      <c r="CI13" s="490"/>
      <c r="CJ13" s="490"/>
      <c r="CK13" s="490"/>
      <c r="CL13" s="490"/>
      <c r="CM13" s="490"/>
      <c r="CN13" s="490"/>
      <c r="CO13" s="490"/>
    </row>
    <row r="14" spans="1:93" ht="15.95" customHeight="1" x14ac:dyDescent="0.25">
      <c r="A14" s="439" t="s">
        <v>33</v>
      </c>
      <c r="B14" s="439"/>
      <c r="C14" s="439"/>
      <c r="D14" s="439"/>
      <c r="E14" s="439"/>
      <c r="F14" s="117"/>
      <c r="G14" s="441"/>
      <c r="H14" s="441"/>
      <c r="I14" s="441"/>
      <c r="J14" s="441"/>
      <c r="K14" s="441"/>
      <c r="L14" s="441"/>
      <c r="M14" s="441"/>
      <c r="N14" s="161" t="s">
        <v>59</v>
      </c>
      <c r="O14" s="437"/>
      <c r="P14" s="437"/>
      <c r="Q14" s="297"/>
      <c r="R14" s="437"/>
      <c r="S14" s="437"/>
      <c r="T14" s="297"/>
      <c r="U14" s="437"/>
      <c r="V14" s="437"/>
      <c r="W14" s="297"/>
      <c r="X14" s="437"/>
      <c r="Y14" s="437"/>
      <c r="Z14" s="297"/>
      <c r="AA14" s="438"/>
      <c r="AB14" s="438"/>
      <c r="AC14" s="434"/>
      <c r="AD14" s="434"/>
      <c r="AE14" s="438"/>
      <c r="AF14" s="438"/>
      <c r="AG14" s="438"/>
      <c r="AH14" s="434"/>
      <c r="AI14" s="434"/>
      <c r="AJ14" s="437"/>
      <c r="AK14" s="437"/>
      <c r="AL14" s="297"/>
      <c r="AM14" s="437"/>
      <c r="AN14" s="437"/>
      <c r="AO14" s="434"/>
      <c r="AP14" s="434"/>
      <c r="AQ14" s="437"/>
      <c r="AR14" s="437"/>
      <c r="AS14" s="297"/>
      <c r="AT14" s="437"/>
      <c r="AU14" s="437"/>
      <c r="AV14" s="117"/>
      <c r="AY14" s="346" t="e">
        <f>SUM(#REF!,
 IF(#REF!="-", -#REF!,#REF!),
 IF(#REF!="-", -#REF!,#REF!),
IF(#REF!="-",-#REF!,#REF!),
IF(#REF!="-", -#REF!,#REF!),
 IF(#REF!="-", -#REF!,#REF!),
 IF(#REF!="-", -#REF!,#REF!),
 IF(#REF!="-",  -#REF!,#REF!),
 IF(#REF!="-", -#REF!,#REF!),
 IF(#REF!="-", -#REF!,#REF!))</f>
        <v>#REF!</v>
      </c>
      <c r="BB14" s="490"/>
      <c r="BC14" s="490"/>
      <c r="BD14" s="490"/>
      <c r="BE14" s="490"/>
      <c r="BF14" s="490"/>
      <c r="BG14" s="490"/>
      <c r="BH14" s="490"/>
      <c r="BI14" s="490"/>
      <c r="BJ14" s="490"/>
      <c r="BK14" s="490"/>
      <c r="BL14" s="490"/>
      <c r="BM14" s="490"/>
      <c r="BN14" s="490"/>
      <c r="BO14" s="490"/>
      <c r="BP14" s="490"/>
      <c r="BQ14" s="490"/>
      <c r="BR14" s="490"/>
      <c r="BS14" s="490"/>
      <c r="BT14" s="490"/>
      <c r="BU14" s="490"/>
      <c r="BV14" s="490"/>
      <c r="BW14" s="490"/>
      <c r="BX14" s="490"/>
      <c r="BY14" s="490"/>
      <c r="BZ14" s="490"/>
      <c r="CA14" s="490"/>
      <c r="CB14" s="490"/>
      <c r="CC14" s="490"/>
      <c r="CD14" s="490"/>
      <c r="CE14" s="490"/>
      <c r="CF14" s="490"/>
      <c r="CG14" s="490"/>
      <c r="CH14" s="490"/>
      <c r="CI14" s="490"/>
      <c r="CJ14" s="490"/>
      <c r="CK14" s="490"/>
      <c r="CL14" s="490"/>
      <c r="CM14" s="490"/>
      <c r="CN14" s="490"/>
      <c r="CO14" s="490"/>
    </row>
    <row r="15" spans="1:93" ht="15.95" customHeight="1" x14ac:dyDescent="0.25">
      <c r="A15" s="439" t="s">
        <v>33</v>
      </c>
      <c r="B15" s="439"/>
      <c r="C15" s="439"/>
      <c r="D15" s="439"/>
      <c r="E15" s="439"/>
      <c r="F15" s="117"/>
      <c r="G15" s="441"/>
      <c r="H15" s="441"/>
      <c r="I15" s="441"/>
      <c r="J15" s="441"/>
      <c r="K15" s="441"/>
      <c r="L15" s="441"/>
      <c r="M15" s="441"/>
      <c r="N15" s="161" t="s">
        <v>59</v>
      </c>
      <c r="O15" s="437"/>
      <c r="P15" s="437"/>
      <c r="Q15" s="297"/>
      <c r="R15" s="437"/>
      <c r="S15" s="437"/>
      <c r="T15" s="297"/>
      <c r="U15" s="437"/>
      <c r="V15" s="437"/>
      <c r="W15" s="297"/>
      <c r="X15" s="437"/>
      <c r="Y15" s="437"/>
      <c r="Z15" s="297"/>
      <c r="AA15" s="438"/>
      <c r="AB15" s="438"/>
      <c r="AC15" s="434"/>
      <c r="AD15" s="434"/>
      <c r="AE15" s="438"/>
      <c r="AF15" s="438"/>
      <c r="AG15" s="438"/>
      <c r="AH15" s="434"/>
      <c r="AI15" s="434"/>
      <c r="AJ15" s="437"/>
      <c r="AK15" s="437"/>
      <c r="AL15" s="297"/>
      <c r="AM15" s="437"/>
      <c r="AN15" s="437"/>
      <c r="AO15" s="434"/>
      <c r="AP15" s="434"/>
      <c r="AQ15" s="437"/>
      <c r="AR15" s="437"/>
      <c r="AS15" s="297"/>
      <c r="AT15" s="437"/>
      <c r="AU15" s="437"/>
      <c r="AV15" s="117"/>
      <c r="AY15" s="346" t="e">
        <f>SUM(#REF!,
 IF(#REF!="-", -#REF!,#REF!),
 IF(#REF!="-", -#REF!,#REF!),
IF(#REF!="-",-#REF!,#REF!),
IF(#REF!="-", -#REF!,#REF!),
 IF(#REF!="-", -#REF!,#REF!),
 IF(#REF!="-", -#REF!,#REF!),
 IF(#REF!="-",  -#REF!,#REF!),
 IF(#REF!="-", -#REF!,#REF!),
 IF(#REF!="-", -#REF!,#REF!))</f>
        <v>#REF!</v>
      </c>
      <c r="BA15" s="249" t="s">
        <v>62</v>
      </c>
      <c r="BB15" s="490" t="s">
        <v>276</v>
      </c>
      <c r="BC15" s="490"/>
      <c r="BD15" s="490"/>
      <c r="BE15" s="490"/>
      <c r="BF15" s="490"/>
      <c r="BG15" s="490"/>
      <c r="BH15" s="490"/>
      <c r="BI15" s="490"/>
      <c r="BJ15" s="490"/>
      <c r="BK15" s="490"/>
      <c r="BL15" s="490"/>
      <c r="BM15" s="490"/>
      <c r="BN15" s="490"/>
      <c r="BO15" s="490"/>
      <c r="BP15" s="490"/>
      <c r="BQ15" s="490"/>
      <c r="BR15" s="490"/>
      <c r="BS15" s="490"/>
      <c r="BT15" s="490"/>
      <c r="BU15" s="490"/>
      <c r="BV15" s="490"/>
      <c r="BW15" s="490"/>
      <c r="BX15" s="490"/>
      <c r="BY15" s="490"/>
      <c r="BZ15" s="490"/>
      <c r="CA15" s="490"/>
      <c r="CB15" s="490"/>
      <c r="CC15" s="490"/>
      <c r="CD15" s="490"/>
      <c r="CE15" s="490"/>
      <c r="CF15" s="490"/>
      <c r="CG15" s="490"/>
      <c r="CH15" s="490"/>
      <c r="CI15" s="490"/>
      <c r="CJ15" s="490"/>
      <c r="CK15" s="490"/>
      <c r="CL15" s="490"/>
      <c r="CM15" s="490"/>
      <c r="CN15" s="490"/>
      <c r="CO15" s="490"/>
    </row>
    <row r="16" spans="1:93" ht="3.95" customHeight="1" x14ac:dyDescent="0.25">
      <c r="A16" s="485"/>
      <c r="B16" s="485"/>
      <c r="C16" s="485"/>
      <c r="D16" s="485"/>
      <c r="E16" s="485"/>
      <c r="F16" s="117"/>
      <c r="G16" s="117"/>
      <c r="H16" s="160"/>
      <c r="I16" s="160"/>
      <c r="J16" s="160"/>
      <c r="K16" s="162"/>
      <c r="L16" s="162"/>
      <c r="M16" s="162"/>
      <c r="N16" s="162"/>
      <c r="O16" s="163"/>
      <c r="P16" s="163"/>
      <c r="Q16" s="163"/>
      <c r="R16" s="163"/>
      <c r="S16" s="163"/>
      <c r="T16" s="164"/>
      <c r="U16" s="163"/>
      <c r="V16" s="163"/>
      <c r="W16" s="163"/>
      <c r="X16" s="163"/>
      <c r="Y16" s="163"/>
      <c r="Z16" s="165"/>
      <c r="AA16" s="163"/>
      <c r="AB16" s="163"/>
      <c r="AC16" s="163"/>
      <c r="AD16" s="163"/>
      <c r="AE16" s="163"/>
      <c r="AF16" s="163"/>
      <c r="AG16" s="165"/>
      <c r="AH16" s="165"/>
      <c r="AI16" s="163"/>
      <c r="AJ16" s="163"/>
      <c r="AK16" s="163"/>
      <c r="AL16" s="163"/>
      <c r="AM16" s="163"/>
      <c r="AN16" s="163"/>
      <c r="AO16" s="163"/>
      <c r="AP16" s="163"/>
      <c r="AQ16" s="163"/>
      <c r="AR16" s="163"/>
      <c r="AS16" s="163"/>
      <c r="AT16" s="163"/>
      <c r="AU16" s="163"/>
      <c r="AV16" s="117"/>
      <c r="AY16" s="346">
        <f>SUM(B17,
IF(Q17="-", -R17, R17),
IF(T17="-", -U17, U17),
IF(W17="-",-X17,X17),
IF(Z17="-", -AA17,AA17),
IF(AC17="-", -AE17, AE17),
IF(AH17="-", -AJ17, AJ17),
IF(AL17="-",  -AM17, AM17),
IF(AO17="-", -AQ17, AQ17),
IF(AS17="-", -AT17, AT17))</f>
        <v>0</v>
      </c>
      <c r="BA16" s="250"/>
      <c r="BB16" s="490"/>
      <c r="BC16" s="490"/>
      <c r="BD16" s="490"/>
      <c r="BE16" s="490"/>
      <c r="BF16" s="490"/>
      <c r="BG16" s="490"/>
      <c r="BH16" s="490"/>
      <c r="BI16" s="490"/>
      <c r="BJ16" s="490"/>
      <c r="BK16" s="490"/>
      <c r="BL16" s="490"/>
      <c r="BM16" s="490"/>
      <c r="BN16" s="490"/>
      <c r="BO16" s="490"/>
      <c r="BP16" s="490"/>
      <c r="BQ16" s="490"/>
      <c r="BR16" s="490"/>
      <c r="BS16" s="490"/>
      <c r="BT16" s="490"/>
      <c r="BU16" s="490"/>
      <c r="BV16" s="490"/>
      <c r="BW16" s="490"/>
      <c r="BX16" s="490"/>
      <c r="BY16" s="490"/>
      <c r="BZ16" s="490"/>
      <c r="CA16" s="490"/>
      <c r="CB16" s="490"/>
      <c r="CC16" s="490"/>
      <c r="CD16" s="490"/>
      <c r="CE16" s="490"/>
      <c r="CF16" s="490"/>
      <c r="CG16" s="490"/>
      <c r="CH16" s="490"/>
      <c r="CI16" s="490"/>
      <c r="CJ16" s="490"/>
      <c r="CK16" s="490"/>
      <c r="CL16" s="490"/>
      <c r="CM16" s="490"/>
      <c r="CN16" s="490"/>
      <c r="CO16" s="490"/>
    </row>
    <row r="17" spans="1:93" ht="12" customHeight="1" x14ac:dyDescent="0.25">
      <c r="B17" s="483" t="str">
        <f>IF(COUNTIF(O8:AU15,"x")+COUNTIF(O8:AU15,"/")&gt;0,"***A mathematical operator used in an equation above is not supported by this macro. Please use only + or - operators, or use the alternate RD-925 workbook found on our website.***","")</f>
        <v/>
      </c>
      <c r="C17" s="483"/>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3"/>
      <c r="AQ17" s="483"/>
      <c r="AR17" s="483"/>
      <c r="AS17" s="483"/>
      <c r="AT17" s="483"/>
      <c r="AU17" s="483"/>
      <c r="AY17" s="345" t="s">
        <v>12</v>
      </c>
      <c r="BB17" s="490"/>
      <c r="BC17" s="490"/>
      <c r="BD17" s="490"/>
      <c r="BE17" s="490"/>
      <c r="BF17" s="490"/>
      <c r="BG17" s="490"/>
      <c r="BH17" s="490"/>
      <c r="BI17" s="490"/>
      <c r="BJ17" s="490"/>
      <c r="BK17" s="490"/>
      <c r="BL17" s="490"/>
      <c r="BM17" s="490"/>
      <c r="BN17" s="490"/>
      <c r="BO17" s="490"/>
      <c r="BP17" s="490"/>
      <c r="BQ17" s="490"/>
      <c r="BR17" s="490"/>
      <c r="BS17" s="490"/>
      <c r="BT17" s="490"/>
      <c r="BU17" s="490"/>
      <c r="BV17" s="490"/>
      <c r="BW17" s="490"/>
      <c r="BX17" s="490"/>
      <c r="BY17" s="490"/>
      <c r="BZ17" s="490"/>
      <c r="CA17" s="490"/>
      <c r="CB17" s="490"/>
      <c r="CC17" s="490"/>
      <c r="CD17" s="490"/>
      <c r="CE17" s="490"/>
      <c r="CF17" s="490"/>
      <c r="CG17" s="490"/>
      <c r="CH17" s="490"/>
      <c r="CI17" s="490"/>
      <c r="CJ17" s="490"/>
      <c r="CK17" s="490"/>
      <c r="CL17" s="490"/>
      <c r="CM17" s="490"/>
      <c r="CN17" s="490"/>
      <c r="CO17" s="490"/>
    </row>
    <row r="18" spans="1:93" ht="14.1" customHeight="1" x14ac:dyDescent="0.25">
      <c r="A18" s="484" t="s">
        <v>117</v>
      </c>
      <c r="B18" s="484"/>
      <c r="C18" s="484"/>
      <c r="D18" s="484"/>
      <c r="E18" s="484"/>
      <c r="F18" s="484"/>
      <c r="G18" s="484"/>
      <c r="H18" s="484"/>
      <c r="I18" s="484"/>
      <c r="J18" s="484"/>
      <c r="K18" s="484"/>
      <c r="L18" s="484"/>
      <c r="M18" s="484"/>
      <c r="N18" s="484"/>
      <c r="O18" s="484"/>
      <c r="P18" s="484"/>
      <c r="Q18" s="484"/>
      <c r="R18" s="78"/>
      <c r="S18" s="78"/>
      <c r="T18" s="78"/>
      <c r="AA18" s="77"/>
      <c r="AB18" s="77"/>
      <c r="AC18" s="77"/>
      <c r="AD18" s="77"/>
      <c r="AE18" s="77"/>
      <c r="AF18" s="77"/>
      <c r="AG18" s="77"/>
      <c r="AH18" s="77"/>
      <c r="AI18" s="77"/>
      <c r="AJ18" s="77"/>
      <c r="AK18" s="77"/>
      <c r="AL18" s="77"/>
      <c r="AM18" s="77"/>
      <c r="AP18" s="77"/>
      <c r="AQ18" s="77"/>
      <c r="AR18" s="77"/>
      <c r="AS18" s="77"/>
      <c r="AT18" s="77"/>
      <c r="AU18" s="78"/>
      <c r="AV18" s="77"/>
      <c r="AW18" s="77"/>
      <c r="AX18" s="77"/>
      <c r="AY18" s="125" t="s">
        <v>105</v>
      </c>
      <c r="AZ18" s="78"/>
      <c r="BA18" s="250"/>
      <c r="BB18" s="490"/>
      <c r="BC18" s="490"/>
      <c r="BD18" s="490"/>
      <c r="BE18" s="490"/>
      <c r="BF18" s="490"/>
      <c r="BG18" s="490"/>
      <c r="BH18" s="490"/>
      <c r="BI18" s="490"/>
      <c r="BJ18" s="490"/>
      <c r="BK18" s="490"/>
      <c r="BL18" s="490"/>
      <c r="BM18" s="490"/>
      <c r="BN18" s="490"/>
      <c r="BO18" s="490"/>
      <c r="BP18" s="490"/>
      <c r="BQ18" s="490"/>
      <c r="BR18" s="490"/>
      <c r="BS18" s="490"/>
      <c r="BT18" s="490"/>
      <c r="BU18" s="490"/>
      <c r="BV18" s="490"/>
      <c r="BW18" s="490"/>
      <c r="BX18" s="490"/>
      <c r="BY18" s="490"/>
      <c r="BZ18" s="490"/>
      <c r="CA18" s="490"/>
      <c r="CB18" s="490"/>
      <c r="CC18" s="490"/>
      <c r="CD18" s="490"/>
      <c r="CE18" s="490"/>
      <c r="CF18" s="490"/>
      <c r="CG18" s="490"/>
      <c r="CH18" s="490"/>
      <c r="CI18" s="490"/>
      <c r="CJ18" s="490"/>
      <c r="CK18" s="490"/>
      <c r="CL18" s="490"/>
      <c r="CM18" s="490"/>
      <c r="CN18" s="490"/>
      <c r="CO18" s="490"/>
    </row>
    <row r="19" spans="1:93" ht="9.9499999999999993" customHeight="1" x14ac:dyDescent="0.25">
      <c r="AY19" s="76" t="s">
        <v>201</v>
      </c>
      <c r="BA19" s="321" t="s">
        <v>62</v>
      </c>
      <c r="BB19" s="451" t="s">
        <v>264</v>
      </c>
      <c r="BC19" s="451"/>
      <c r="BD19" s="451"/>
      <c r="BE19" s="451"/>
      <c r="BF19" s="451"/>
      <c r="BG19" s="451"/>
      <c r="BH19" s="451"/>
      <c r="BI19" s="451"/>
      <c r="BJ19" s="451"/>
      <c r="BK19" s="451"/>
      <c r="BL19" s="451"/>
      <c r="BM19" s="451"/>
      <c r="BN19" s="451"/>
      <c r="BO19" s="451"/>
      <c r="BP19" s="451"/>
      <c r="BQ19" s="451"/>
      <c r="BR19" s="451"/>
      <c r="BS19" s="451"/>
      <c r="BT19" s="451"/>
      <c r="BU19" s="451"/>
      <c r="BV19" s="451"/>
      <c r="BW19" s="451"/>
      <c r="BX19" s="451"/>
      <c r="BY19" s="451"/>
      <c r="BZ19" s="451"/>
      <c r="CA19" s="451"/>
      <c r="CB19" s="451"/>
      <c r="CC19" s="451"/>
      <c r="CD19" s="451"/>
      <c r="CE19" s="451"/>
      <c r="CF19" s="451"/>
      <c r="CG19" s="451"/>
      <c r="CH19" s="451"/>
      <c r="CI19" s="451"/>
      <c r="CJ19" s="451"/>
      <c r="CK19" s="451"/>
      <c r="CL19" s="451"/>
      <c r="CM19" s="451"/>
      <c r="CN19" s="451"/>
      <c r="CO19" s="451"/>
    </row>
    <row r="20" spans="1:93" ht="3.95" customHeight="1" x14ac:dyDescent="0.2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69"/>
      <c r="AQ20" s="169"/>
      <c r="AR20" s="169"/>
      <c r="AS20" s="169"/>
      <c r="AT20" s="169"/>
      <c r="AU20" s="169"/>
      <c r="BB20" s="451"/>
      <c r="BC20" s="451"/>
      <c r="BD20" s="451"/>
      <c r="BE20" s="451"/>
      <c r="BF20" s="451"/>
      <c r="BG20" s="451"/>
      <c r="BH20" s="451"/>
      <c r="BI20" s="451"/>
      <c r="BJ20" s="451"/>
      <c r="BK20" s="451"/>
      <c r="BL20" s="451"/>
      <c r="BM20" s="451"/>
      <c r="BN20" s="451"/>
      <c r="BO20" s="451"/>
      <c r="BP20" s="451"/>
      <c r="BQ20" s="451"/>
      <c r="BR20" s="451"/>
      <c r="BS20" s="451"/>
      <c r="BT20" s="451"/>
      <c r="BU20" s="451"/>
      <c r="BV20" s="451"/>
      <c r="BW20" s="451"/>
      <c r="BX20" s="451"/>
      <c r="BY20" s="451"/>
      <c r="BZ20" s="451"/>
      <c r="CA20" s="451"/>
      <c r="CB20" s="451"/>
      <c r="CC20" s="451"/>
      <c r="CD20" s="451"/>
      <c r="CE20" s="451"/>
      <c r="CF20" s="451"/>
      <c r="CG20" s="451"/>
      <c r="CH20" s="451"/>
      <c r="CI20" s="451"/>
      <c r="CJ20" s="451"/>
      <c r="CK20" s="451"/>
      <c r="CL20" s="451"/>
      <c r="CM20" s="451"/>
      <c r="CN20" s="451"/>
      <c r="CO20" s="451"/>
    </row>
    <row r="21" spans="1:93" s="123" customFormat="1" ht="24" customHeight="1" x14ac:dyDescent="0.2">
      <c r="A21" s="122"/>
      <c r="B21" s="486" t="s">
        <v>93</v>
      </c>
      <c r="C21" s="486"/>
      <c r="D21" s="486"/>
      <c r="F21" s="480" t="s">
        <v>103</v>
      </c>
      <c r="G21" s="480"/>
      <c r="H21" s="480"/>
      <c r="I21" s="480"/>
      <c r="J21" s="480"/>
      <c r="K21" s="480"/>
      <c r="L21" s="129"/>
      <c r="M21" s="480" t="s">
        <v>116</v>
      </c>
      <c r="N21" s="480"/>
      <c r="O21" s="481" t="s">
        <v>94</v>
      </c>
      <c r="P21" s="481"/>
      <c r="Q21" s="481"/>
      <c r="R21" s="481"/>
      <c r="S21" s="481" t="s">
        <v>95</v>
      </c>
      <c r="T21" s="481"/>
      <c r="V21" s="482" t="s">
        <v>199</v>
      </c>
      <c r="W21" s="482"/>
      <c r="X21" s="482"/>
      <c r="Y21" s="482"/>
      <c r="Z21" s="205"/>
      <c r="AA21" s="482" t="s">
        <v>197</v>
      </c>
      <c r="AB21" s="482"/>
      <c r="AC21" s="482"/>
      <c r="AD21" s="482"/>
      <c r="AE21" s="205"/>
      <c r="AF21" s="482" t="s">
        <v>200</v>
      </c>
      <c r="AG21" s="482"/>
      <c r="AH21" s="482"/>
      <c r="AI21" s="482"/>
      <c r="AJ21" s="482"/>
      <c r="AK21" s="205"/>
      <c r="AL21" s="482" t="s">
        <v>198</v>
      </c>
      <c r="AM21" s="482"/>
      <c r="AN21" s="482"/>
      <c r="AO21" s="122"/>
      <c r="AP21" s="205"/>
      <c r="AQ21" s="482" t="s">
        <v>123</v>
      </c>
      <c r="AR21" s="482"/>
      <c r="AS21" s="482"/>
      <c r="AT21" s="482"/>
      <c r="AU21" s="482"/>
      <c r="AV21" s="482"/>
      <c r="AY21" s="247" t="s">
        <v>156</v>
      </c>
      <c r="BA21" s="300"/>
      <c r="BB21" s="451"/>
      <c r="BC21" s="451"/>
      <c r="BD21" s="451"/>
      <c r="BE21" s="451"/>
      <c r="BF21" s="451"/>
      <c r="BG21" s="451"/>
      <c r="BH21" s="451"/>
      <c r="BI21" s="451"/>
      <c r="BJ21" s="451"/>
      <c r="BK21" s="451"/>
      <c r="BL21" s="451"/>
      <c r="BM21" s="451"/>
      <c r="BN21" s="451"/>
      <c r="BO21" s="451"/>
      <c r="BP21" s="451"/>
      <c r="BQ21" s="451"/>
      <c r="BR21" s="451"/>
      <c r="BS21" s="451"/>
      <c r="BT21" s="451"/>
      <c r="BU21" s="451"/>
      <c r="BV21" s="451"/>
      <c r="BW21" s="451"/>
      <c r="BX21" s="451"/>
      <c r="BY21" s="451"/>
      <c r="BZ21" s="451"/>
      <c r="CA21" s="451"/>
      <c r="CB21" s="451"/>
      <c r="CC21" s="451"/>
      <c r="CD21" s="451"/>
      <c r="CE21" s="451"/>
      <c r="CF21" s="451"/>
      <c r="CG21" s="451"/>
      <c r="CH21" s="451"/>
      <c r="CI21" s="451"/>
      <c r="CJ21" s="451"/>
      <c r="CK21" s="451"/>
      <c r="CL21" s="451"/>
      <c r="CM21" s="451"/>
      <c r="CN21" s="451"/>
      <c r="CO21" s="451"/>
    </row>
    <row r="22" spans="1:93" ht="18" customHeight="1" x14ac:dyDescent="0.25">
      <c r="A22" s="117"/>
      <c r="B22" s="471"/>
      <c r="C22" s="471"/>
      <c r="D22" s="471"/>
      <c r="E22" s="135"/>
      <c r="F22" s="471"/>
      <c r="G22" s="471"/>
      <c r="H22" s="471"/>
      <c r="I22" s="471"/>
      <c r="J22" s="471"/>
      <c r="K22" s="471"/>
      <c r="L22" s="147"/>
      <c r="M22" s="487"/>
      <c r="N22" s="487"/>
      <c r="O22" s="135"/>
      <c r="P22" s="472"/>
      <c r="Q22" s="472"/>
      <c r="R22" s="135"/>
      <c r="S22" s="471"/>
      <c r="T22" s="471"/>
      <c r="U22" s="135"/>
      <c r="V22" s="462"/>
      <c r="W22" s="462"/>
      <c r="X22" s="462"/>
      <c r="Y22" s="462"/>
      <c r="Z22" s="341"/>
      <c r="AA22" s="463"/>
      <c r="AB22" s="463"/>
      <c r="AC22" s="463"/>
      <c r="AD22" s="463"/>
      <c r="AE22" s="341"/>
      <c r="AF22" s="462"/>
      <c r="AG22" s="462"/>
      <c r="AH22" s="462"/>
      <c r="AI22" s="462"/>
      <c r="AJ22" s="462"/>
      <c r="AK22" s="341"/>
      <c r="AL22" s="463"/>
      <c r="AM22" s="463"/>
      <c r="AN22" s="463"/>
      <c r="AO22" s="117"/>
      <c r="AP22" s="206" t="s">
        <v>59</v>
      </c>
      <c r="AQ22" s="500" t="str">
        <f>IF(AND(B22="",F22=""),"",ROUND((AF22-V22)*IF(M22="",IF(('RD925 Form'!AJ49/4)=INT('RD925 Form'!AJ49/4),366,365),M22)*IF(S22="cu.ft.",7.48,IF(S22="lbs.",8.33,1))*P22/(AL22-AA22),0))</f>
        <v/>
      </c>
      <c r="AR22" s="500"/>
      <c r="AS22" s="500"/>
      <c r="AT22" s="500"/>
      <c r="AU22" s="500"/>
      <c r="AV22" s="500"/>
      <c r="AY22" s="82" t="s">
        <v>158</v>
      </c>
      <c r="BA22" s="300"/>
      <c r="BB22" s="451"/>
      <c r="BC22" s="451"/>
      <c r="BD22" s="451"/>
      <c r="BE22" s="451"/>
      <c r="BF22" s="451"/>
      <c r="BG22" s="451"/>
      <c r="BH22" s="451"/>
      <c r="BI22" s="451"/>
      <c r="BJ22" s="451"/>
      <c r="BK22" s="451"/>
      <c r="BL22" s="451"/>
      <c r="BM22" s="451"/>
      <c r="BN22" s="451"/>
      <c r="BO22" s="451"/>
      <c r="BP22" s="451"/>
      <c r="BQ22" s="451"/>
      <c r="BR22" s="451"/>
      <c r="BS22" s="451"/>
      <c r="BT22" s="451"/>
      <c r="BU22" s="451"/>
      <c r="BV22" s="451"/>
      <c r="BW22" s="451"/>
      <c r="BX22" s="451"/>
      <c r="BY22" s="451"/>
      <c r="BZ22" s="451"/>
      <c r="CA22" s="451"/>
      <c r="CB22" s="451"/>
      <c r="CC22" s="451"/>
      <c r="CD22" s="451"/>
      <c r="CE22" s="451"/>
      <c r="CF22" s="451"/>
      <c r="CG22" s="451"/>
      <c r="CH22" s="451"/>
      <c r="CI22" s="451"/>
      <c r="CJ22" s="451"/>
      <c r="CK22" s="451"/>
      <c r="CL22" s="451"/>
      <c r="CM22" s="451"/>
      <c r="CN22" s="451"/>
      <c r="CO22" s="451"/>
    </row>
    <row r="23" spans="1:93" ht="18" customHeight="1" x14ac:dyDescent="0.25">
      <c r="A23" s="117"/>
      <c r="B23" s="471"/>
      <c r="C23" s="471"/>
      <c r="D23" s="471"/>
      <c r="E23" s="135"/>
      <c r="F23" s="470"/>
      <c r="G23" s="470"/>
      <c r="H23" s="470"/>
      <c r="I23" s="470"/>
      <c r="J23" s="470"/>
      <c r="K23" s="470"/>
      <c r="L23" s="147"/>
      <c r="M23" s="473"/>
      <c r="N23" s="473"/>
      <c r="O23" s="135"/>
      <c r="P23" s="472"/>
      <c r="Q23" s="472"/>
      <c r="R23" s="135"/>
      <c r="S23" s="471"/>
      <c r="T23" s="471"/>
      <c r="U23" s="135"/>
      <c r="V23" s="462"/>
      <c r="W23" s="462"/>
      <c r="X23" s="462"/>
      <c r="Y23" s="462"/>
      <c r="Z23" s="341"/>
      <c r="AA23" s="463"/>
      <c r="AB23" s="463"/>
      <c r="AC23" s="463"/>
      <c r="AD23" s="463"/>
      <c r="AE23" s="341"/>
      <c r="AF23" s="462"/>
      <c r="AG23" s="462"/>
      <c r="AH23" s="462"/>
      <c r="AI23" s="462"/>
      <c r="AJ23" s="462"/>
      <c r="AK23" s="341"/>
      <c r="AL23" s="463"/>
      <c r="AM23" s="463"/>
      <c r="AN23" s="463"/>
      <c r="AO23" s="117"/>
      <c r="AP23" s="206" t="s">
        <v>59</v>
      </c>
      <c r="AQ23" s="442" t="str">
        <f>IF(AND(B23="",F23=""),"",ROUND((AF23-V23)*IF(M23="",IF(('RD925 Form'!#REF!/4)=INT('RD925 Form'!#REF!/4),366,365),M23)*IF(S23="cu.ft.",7.48,IF(S23="lbs.",8.33,1))*P23/(AL23-AA23),0))</f>
        <v/>
      </c>
      <c r="AR23" s="442"/>
      <c r="AS23" s="442"/>
      <c r="AT23" s="442"/>
      <c r="AU23" s="442"/>
      <c r="AV23" s="442"/>
      <c r="AY23" s="247" t="s">
        <v>195</v>
      </c>
      <c r="BA23" s="248" t="s">
        <v>62</v>
      </c>
      <c r="BB23" s="451" t="s">
        <v>162</v>
      </c>
      <c r="BC23" s="451"/>
      <c r="BD23" s="451"/>
      <c r="BE23" s="451"/>
      <c r="BF23" s="451"/>
      <c r="BG23" s="451"/>
      <c r="BH23" s="451"/>
      <c r="BI23" s="451"/>
      <c r="BJ23" s="451"/>
      <c r="BK23" s="451"/>
      <c r="BL23" s="451"/>
      <c r="BM23" s="451"/>
      <c r="BN23" s="451"/>
      <c r="BO23" s="451"/>
      <c r="BP23" s="451"/>
      <c r="BQ23" s="451"/>
      <c r="BR23" s="451"/>
      <c r="BS23" s="451"/>
      <c r="BT23" s="451"/>
      <c r="BU23" s="451"/>
      <c r="BV23" s="451"/>
      <c r="BW23" s="451"/>
      <c r="BX23" s="451"/>
      <c r="BY23" s="451"/>
      <c r="BZ23" s="451"/>
      <c r="CA23" s="451"/>
      <c r="CB23" s="451"/>
      <c r="CC23" s="451"/>
      <c r="CD23" s="451"/>
      <c r="CE23" s="451"/>
      <c r="CF23" s="451"/>
      <c r="CG23" s="451"/>
      <c r="CH23" s="451"/>
      <c r="CI23" s="451"/>
      <c r="CJ23" s="451"/>
      <c r="CK23" s="451"/>
      <c r="CL23" s="451"/>
      <c r="CM23" s="451"/>
      <c r="CN23" s="451"/>
      <c r="CO23" s="451"/>
    </row>
    <row r="24" spans="1:93" ht="18" customHeight="1" x14ac:dyDescent="0.25">
      <c r="A24" s="117"/>
      <c r="B24" s="471"/>
      <c r="C24" s="471"/>
      <c r="D24" s="471"/>
      <c r="E24" s="135"/>
      <c r="F24" s="470"/>
      <c r="G24" s="470"/>
      <c r="H24" s="470"/>
      <c r="I24" s="470"/>
      <c r="J24" s="470"/>
      <c r="K24" s="470"/>
      <c r="L24" s="147"/>
      <c r="M24" s="473"/>
      <c r="N24" s="473"/>
      <c r="O24" s="135"/>
      <c r="P24" s="472"/>
      <c r="Q24" s="472"/>
      <c r="R24" s="135"/>
      <c r="S24" s="471"/>
      <c r="T24" s="471"/>
      <c r="U24" s="135"/>
      <c r="V24" s="462"/>
      <c r="W24" s="462"/>
      <c r="X24" s="462"/>
      <c r="Y24" s="462"/>
      <c r="Z24" s="341"/>
      <c r="AA24" s="463"/>
      <c r="AB24" s="463"/>
      <c r="AC24" s="463"/>
      <c r="AD24" s="463"/>
      <c r="AE24" s="341"/>
      <c r="AF24" s="462"/>
      <c r="AG24" s="462"/>
      <c r="AH24" s="462"/>
      <c r="AI24" s="462"/>
      <c r="AJ24" s="462"/>
      <c r="AK24" s="341"/>
      <c r="AL24" s="463"/>
      <c r="AM24" s="463"/>
      <c r="AN24" s="463"/>
      <c r="AO24" s="117"/>
      <c r="AP24" s="206" t="s">
        <v>59</v>
      </c>
      <c r="AQ24" s="442" t="str">
        <f>IF(AND(B24="",F24=""),"",ROUND((AF24-V24)*IF(M24="",IF(('RD925 Form'!#REF!/4)=INT('RD925 Form'!#REF!/4),366,365),M24)*IF(S24="cu.ft.",7.48,IF(S24="lbs.",8.33,1))*P24/(AL24-AA24),0))</f>
        <v/>
      </c>
      <c r="AR24" s="442"/>
      <c r="AS24" s="442"/>
      <c r="AT24" s="442"/>
      <c r="AU24" s="442"/>
      <c r="AV24" s="442"/>
      <c r="AY24" s="247" t="s">
        <v>194</v>
      </c>
      <c r="BB24" s="451"/>
      <c r="BC24" s="451"/>
      <c r="BD24" s="451"/>
      <c r="BE24" s="451"/>
      <c r="BF24" s="451"/>
      <c r="BG24" s="451"/>
      <c r="BH24" s="451"/>
      <c r="BI24" s="451"/>
      <c r="BJ24" s="451"/>
      <c r="BK24" s="451"/>
      <c r="BL24" s="451"/>
      <c r="BM24" s="451"/>
      <c r="BN24" s="451"/>
      <c r="BO24" s="451"/>
      <c r="BP24" s="451"/>
      <c r="BQ24" s="451"/>
      <c r="BR24" s="451"/>
      <c r="BS24" s="451"/>
      <c r="BT24" s="451"/>
      <c r="BU24" s="451"/>
      <c r="BV24" s="451"/>
      <c r="BW24" s="451"/>
      <c r="BX24" s="451"/>
      <c r="BY24" s="451"/>
      <c r="BZ24" s="451"/>
      <c r="CA24" s="451"/>
      <c r="CB24" s="451"/>
      <c r="CC24" s="451"/>
      <c r="CD24" s="451"/>
      <c r="CE24" s="451"/>
      <c r="CF24" s="451"/>
      <c r="CG24" s="451"/>
      <c r="CH24" s="451"/>
      <c r="CI24" s="451"/>
      <c r="CJ24" s="451"/>
      <c r="CK24" s="451"/>
      <c r="CL24" s="451"/>
      <c r="CM24" s="451"/>
      <c r="CN24" s="451"/>
      <c r="CO24" s="451"/>
    </row>
    <row r="25" spans="1:93" ht="18" customHeight="1" x14ac:dyDescent="0.25">
      <c r="A25" s="117"/>
      <c r="B25" s="471"/>
      <c r="C25" s="471"/>
      <c r="D25" s="471"/>
      <c r="E25" s="135"/>
      <c r="F25" s="470"/>
      <c r="G25" s="470"/>
      <c r="H25" s="470"/>
      <c r="I25" s="470"/>
      <c r="J25" s="470"/>
      <c r="K25" s="470"/>
      <c r="L25" s="147"/>
      <c r="M25" s="473"/>
      <c r="N25" s="473"/>
      <c r="O25" s="135"/>
      <c r="P25" s="472"/>
      <c r="Q25" s="472"/>
      <c r="R25" s="135"/>
      <c r="S25" s="471"/>
      <c r="T25" s="471"/>
      <c r="U25" s="135"/>
      <c r="V25" s="462"/>
      <c r="W25" s="462"/>
      <c r="X25" s="462"/>
      <c r="Y25" s="462"/>
      <c r="Z25" s="341"/>
      <c r="AA25" s="463"/>
      <c r="AB25" s="463"/>
      <c r="AC25" s="463"/>
      <c r="AD25" s="463"/>
      <c r="AE25" s="341"/>
      <c r="AF25" s="462"/>
      <c r="AG25" s="462"/>
      <c r="AH25" s="462"/>
      <c r="AI25" s="462"/>
      <c r="AJ25" s="462"/>
      <c r="AK25" s="341"/>
      <c r="AL25" s="463"/>
      <c r="AM25" s="463"/>
      <c r="AN25" s="463"/>
      <c r="AO25" s="117"/>
      <c r="AP25" s="206" t="s">
        <v>59</v>
      </c>
      <c r="AQ25" s="442" t="str">
        <f>IF(AND(B25="",F25=""),"",ROUND((AF25-V25)*IF(M25="",IF(('RD925 Form'!#REF!/4)=INT('RD925 Form'!#REF!/4),366,365),M25)*IF(S25="cu.ft.",7.48,IF(S25="lbs.",8.33,1))*P25/(AL25-AA25),0))</f>
        <v/>
      </c>
      <c r="AR25" s="442"/>
      <c r="AS25" s="442"/>
      <c r="AT25" s="442"/>
      <c r="AU25" s="442"/>
      <c r="AV25" s="442"/>
      <c r="BC25" s="325"/>
      <c r="BD25" s="325"/>
      <c r="BE25" s="325"/>
      <c r="BF25" s="325"/>
      <c r="BG25" s="325"/>
      <c r="BH25" s="325"/>
      <c r="BI25" s="325"/>
      <c r="BJ25" s="325"/>
      <c r="BK25" s="325"/>
      <c r="BL25" s="325"/>
      <c r="BM25" s="325"/>
      <c r="BN25" s="325"/>
      <c r="BO25" s="325"/>
      <c r="BP25" s="325"/>
      <c r="BQ25" s="325"/>
      <c r="BR25" s="325"/>
      <c r="BS25" s="325"/>
      <c r="BT25" s="325"/>
      <c r="BU25" s="325"/>
      <c r="BV25" s="325"/>
      <c r="BW25" s="325"/>
      <c r="BX25" s="325"/>
      <c r="BY25" s="325"/>
      <c r="BZ25" s="325"/>
      <c r="CA25" s="325"/>
      <c r="CB25" s="325"/>
      <c r="CC25" s="325"/>
      <c r="CD25" s="325"/>
      <c r="CE25" s="325"/>
      <c r="CF25" s="325"/>
      <c r="CG25" s="325"/>
      <c r="CH25" s="325"/>
      <c r="CI25" s="325"/>
      <c r="CJ25" s="325"/>
      <c r="CK25" s="325"/>
      <c r="CL25" s="325"/>
      <c r="CM25" s="325"/>
      <c r="CN25" s="325"/>
      <c r="CO25" s="325"/>
    </row>
    <row r="26" spans="1:93" ht="18" customHeight="1" x14ac:dyDescent="0.25">
      <c r="A26" s="117"/>
      <c r="B26" s="471"/>
      <c r="C26" s="471"/>
      <c r="D26" s="471"/>
      <c r="E26" s="135"/>
      <c r="F26" s="470"/>
      <c r="G26" s="470"/>
      <c r="H26" s="470"/>
      <c r="I26" s="470"/>
      <c r="J26" s="470"/>
      <c r="K26" s="470"/>
      <c r="L26" s="147"/>
      <c r="M26" s="473"/>
      <c r="N26" s="473"/>
      <c r="O26" s="135"/>
      <c r="P26" s="472"/>
      <c r="Q26" s="472"/>
      <c r="R26" s="135"/>
      <c r="S26" s="471"/>
      <c r="T26" s="471"/>
      <c r="U26" s="135"/>
      <c r="V26" s="462"/>
      <c r="W26" s="462"/>
      <c r="X26" s="462"/>
      <c r="Y26" s="462"/>
      <c r="Z26" s="341"/>
      <c r="AA26" s="463"/>
      <c r="AB26" s="463"/>
      <c r="AC26" s="463"/>
      <c r="AD26" s="463"/>
      <c r="AE26" s="341"/>
      <c r="AF26" s="462"/>
      <c r="AG26" s="462"/>
      <c r="AH26" s="462"/>
      <c r="AI26" s="462"/>
      <c r="AJ26" s="462"/>
      <c r="AK26" s="341"/>
      <c r="AL26" s="463"/>
      <c r="AM26" s="463"/>
      <c r="AN26" s="463"/>
      <c r="AO26" s="117"/>
      <c r="AP26" s="206" t="s">
        <v>59</v>
      </c>
      <c r="AQ26" s="442" t="str">
        <f>IF(AND(B26="",F26=""),"",ROUND((AF26-V26)*IF(M26="",IF(('RD925 Form'!#REF!/4)=INT('RD925 Form'!#REF!/4),366,365),M26)*IF(S26="cu.ft.",7.48,IF(S26="lbs.",8.33,1))*P26/(AL26-AA26),0))</f>
        <v/>
      </c>
      <c r="AR26" s="442"/>
      <c r="AS26" s="442"/>
      <c r="AT26" s="442"/>
      <c r="AU26" s="442"/>
      <c r="AV26" s="442"/>
      <c r="AY26" s="76">
        <v>1</v>
      </c>
      <c r="BA26" s="301" t="s">
        <v>163</v>
      </c>
      <c r="BB26" s="490"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2018, or later than January 31, 2020, and should be as close as possible to 365 days. If all water bills for the facility are not available, the closest period of time to this date range should be used.</v>
      </c>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0"/>
      <c r="CE26" s="490"/>
      <c r="CF26" s="490"/>
      <c r="CG26" s="490"/>
      <c r="CH26" s="490"/>
      <c r="CI26" s="490"/>
      <c r="CJ26" s="490"/>
      <c r="CK26" s="490"/>
      <c r="CL26" s="490"/>
      <c r="CM26" s="490"/>
      <c r="CN26" s="490"/>
      <c r="CO26" s="490"/>
    </row>
    <row r="27" spans="1:93" ht="18" customHeight="1" x14ac:dyDescent="0.25">
      <c r="A27" s="117"/>
      <c r="B27" s="471"/>
      <c r="C27" s="471"/>
      <c r="D27" s="471"/>
      <c r="E27" s="135"/>
      <c r="F27" s="470"/>
      <c r="G27" s="470"/>
      <c r="H27" s="470"/>
      <c r="I27" s="470"/>
      <c r="J27" s="470"/>
      <c r="K27" s="470"/>
      <c r="L27" s="147"/>
      <c r="M27" s="473"/>
      <c r="N27" s="473"/>
      <c r="O27" s="135"/>
      <c r="P27" s="472"/>
      <c r="Q27" s="472"/>
      <c r="R27" s="135"/>
      <c r="S27" s="471"/>
      <c r="T27" s="471"/>
      <c r="U27" s="135"/>
      <c r="V27" s="462"/>
      <c r="W27" s="462"/>
      <c r="X27" s="462"/>
      <c r="Y27" s="462"/>
      <c r="Z27" s="341"/>
      <c r="AA27" s="463"/>
      <c r="AB27" s="463"/>
      <c r="AC27" s="463"/>
      <c r="AD27" s="463"/>
      <c r="AE27" s="341"/>
      <c r="AF27" s="462"/>
      <c r="AG27" s="462"/>
      <c r="AH27" s="462"/>
      <c r="AI27" s="462"/>
      <c r="AJ27" s="462"/>
      <c r="AK27" s="341"/>
      <c r="AL27" s="463"/>
      <c r="AM27" s="463"/>
      <c r="AN27" s="463"/>
      <c r="AO27" s="117"/>
      <c r="AP27" s="206" t="s">
        <v>59</v>
      </c>
      <c r="AQ27" s="442" t="str">
        <f>IF(AND(B27="",F27=""),"",ROUND((AF27-V27)*IF(M27="",IF(('RD925 Form'!AJ51/4)=INT('RD925 Form'!AJ51/4),366,365),M27)*IF(S27="cu.ft.",7.48,IF(S27="lbs.",8.33,1))*P27/(AL27-AA27),0))</f>
        <v/>
      </c>
      <c r="AR27" s="442"/>
      <c r="AS27" s="442"/>
      <c r="AT27" s="442"/>
      <c r="AU27" s="442"/>
      <c r="AV27" s="442"/>
      <c r="AY27" s="76">
        <v>10</v>
      </c>
      <c r="AZ27" s="230"/>
      <c r="BB27" s="490"/>
      <c r="BC27" s="490"/>
      <c r="BD27" s="490"/>
      <c r="BE27" s="490"/>
      <c r="BF27" s="490"/>
      <c r="BG27" s="490"/>
      <c r="BH27" s="490"/>
      <c r="BI27" s="490"/>
      <c r="BJ27" s="490"/>
      <c r="BK27" s="490"/>
      <c r="BL27" s="490"/>
      <c r="BM27" s="490"/>
      <c r="BN27" s="490"/>
      <c r="BO27" s="490"/>
      <c r="BP27" s="490"/>
      <c r="BQ27" s="490"/>
      <c r="BR27" s="490"/>
      <c r="BS27" s="490"/>
      <c r="BT27" s="490"/>
      <c r="BU27" s="490"/>
      <c r="BV27" s="490"/>
      <c r="BW27" s="490"/>
      <c r="BX27" s="490"/>
      <c r="BY27" s="490"/>
      <c r="BZ27" s="490"/>
      <c r="CA27" s="490"/>
      <c r="CB27" s="490"/>
      <c r="CC27" s="490"/>
      <c r="CD27" s="490"/>
      <c r="CE27" s="490"/>
      <c r="CF27" s="490"/>
      <c r="CG27" s="490"/>
      <c r="CH27" s="490"/>
      <c r="CI27" s="490"/>
      <c r="CJ27" s="490"/>
      <c r="CK27" s="490"/>
      <c r="CL27" s="490"/>
      <c r="CM27" s="490"/>
      <c r="CN27" s="490"/>
      <c r="CO27" s="490"/>
    </row>
    <row r="28" spans="1:93" ht="18" customHeight="1" x14ac:dyDescent="0.25">
      <c r="A28" s="117"/>
      <c r="B28" s="471"/>
      <c r="C28" s="471"/>
      <c r="D28" s="471"/>
      <c r="E28" s="135"/>
      <c r="F28" s="470"/>
      <c r="G28" s="470"/>
      <c r="H28" s="470"/>
      <c r="I28" s="470"/>
      <c r="J28" s="470"/>
      <c r="K28" s="470"/>
      <c r="L28" s="147"/>
      <c r="M28" s="473"/>
      <c r="N28" s="473"/>
      <c r="O28" s="135"/>
      <c r="P28" s="472"/>
      <c r="Q28" s="472"/>
      <c r="R28" s="135"/>
      <c r="S28" s="471"/>
      <c r="T28" s="471"/>
      <c r="U28" s="135"/>
      <c r="V28" s="462"/>
      <c r="W28" s="462"/>
      <c r="X28" s="462"/>
      <c r="Y28" s="462"/>
      <c r="Z28" s="341"/>
      <c r="AA28" s="463"/>
      <c r="AB28" s="463"/>
      <c r="AC28" s="463"/>
      <c r="AD28" s="463"/>
      <c r="AE28" s="341"/>
      <c r="AF28" s="462"/>
      <c r="AG28" s="462"/>
      <c r="AH28" s="462"/>
      <c r="AI28" s="462"/>
      <c r="AJ28" s="462"/>
      <c r="AK28" s="341"/>
      <c r="AL28" s="463"/>
      <c r="AM28" s="463"/>
      <c r="AN28" s="463"/>
      <c r="AO28" s="117"/>
      <c r="AP28" s="206" t="s">
        <v>59</v>
      </c>
      <c r="AQ28" s="442" t="str">
        <f>IF(AND(B28="",F28=""),"",ROUND((AF28-V28)*IF(M28="",IF(('RD925 Form'!AJ52/4)=INT('RD925 Form'!AJ52/4),366,365),M28)*IF(S28="cu.ft.",7.48,IF(S28="lbs.",8.33,1))*P28/(AL28-AA28),0))</f>
        <v/>
      </c>
      <c r="AR28" s="442"/>
      <c r="AS28" s="442"/>
      <c r="AT28" s="442"/>
      <c r="AU28" s="442"/>
      <c r="AV28" s="442"/>
      <c r="AY28" s="76">
        <v>100</v>
      </c>
      <c r="BA28" s="299" t="s">
        <v>62</v>
      </c>
      <c r="BB28" s="300" t="s">
        <v>160</v>
      </c>
    </row>
    <row r="29" spans="1:93" ht="18" customHeight="1" x14ac:dyDescent="0.25">
      <c r="A29" s="117"/>
      <c r="B29" s="471"/>
      <c r="C29" s="471"/>
      <c r="D29" s="471"/>
      <c r="E29" s="135"/>
      <c r="F29" s="470"/>
      <c r="G29" s="470"/>
      <c r="H29" s="470"/>
      <c r="I29" s="470"/>
      <c r="J29" s="470"/>
      <c r="K29" s="470"/>
      <c r="L29" s="147"/>
      <c r="M29" s="473"/>
      <c r="N29" s="473"/>
      <c r="O29" s="135"/>
      <c r="P29" s="472"/>
      <c r="Q29" s="472"/>
      <c r="R29" s="135"/>
      <c r="S29" s="471"/>
      <c r="T29" s="471"/>
      <c r="U29" s="135"/>
      <c r="V29" s="462"/>
      <c r="W29" s="462"/>
      <c r="X29" s="462"/>
      <c r="Y29" s="462"/>
      <c r="Z29" s="341"/>
      <c r="AA29" s="463"/>
      <c r="AB29" s="463"/>
      <c r="AC29" s="463"/>
      <c r="AD29" s="463"/>
      <c r="AE29" s="341"/>
      <c r="AF29" s="462"/>
      <c r="AG29" s="462"/>
      <c r="AH29" s="462"/>
      <c r="AI29" s="462"/>
      <c r="AJ29" s="462"/>
      <c r="AK29" s="341"/>
      <c r="AL29" s="463"/>
      <c r="AM29" s="463"/>
      <c r="AN29" s="463"/>
      <c r="AO29" s="117"/>
      <c r="AP29" s="206" t="s">
        <v>59</v>
      </c>
      <c r="AQ29" s="442" t="str">
        <f>IF(AND(B29="",F29=""),"",ROUND((AF29-V29)*IF(M29="",IF(('RD925 Form'!AJ53/4)=INT('RD925 Form'!AJ53/4),366,365),M29)*IF(S29="cu.ft.",7.48,IF(S29="lbs.",8.33,1))*P29/(AL29-AA29),0))</f>
        <v/>
      </c>
      <c r="AR29" s="442"/>
      <c r="AS29" s="442"/>
      <c r="AT29" s="442"/>
      <c r="AU29" s="442"/>
      <c r="AV29" s="442"/>
      <c r="AY29" s="76">
        <v>1000</v>
      </c>
    </row>
    <row r="30" spans="1:93" ht="18" customHeight="1" x14ac:dyDescent="0.25">
      <c r="A30" s="117"/>
      <c r="B30" s="471"/>
      <c r="C30" s="471"/>
      <c r="D30" s="471"/>
      <c r="E30" s="135"/>
      <c r="F30" s="470"/>
      <c r="G30" s="470"/>
      <c r="H30" s="470"/>
      <c r="I30" s="470"/>
      <c r="J30" s="470"/>
      <c r="K30" s="470"/>
      <c r="L30" s="147"/>
      <c r="M30" s="473"/>
      <c r="N30" s="473"/>
      <c r="O30" s="135"/>
      <c r="P30" s="472"/>
      <c r="Q30" s="472"/>
      <c r="R30" s="135"/>
      <c r="S30" s="471"/>
      <c r="T30" s="471"/>
      <c r="U30" s="135"/>
      <c r="V30" s="462"/>
      <c r="W30" s="462"/>
      <c r="X30" s="462"/>
      <c r="Y30" s="462"/>
      <c r="Z30" s="341"/>
      <c r="AA30" s="463"/>
      <c r="AB30" s="463"/>
      <c r="AC30" s="463"/>
      <c r="AD30" s="463"/>
      <c r="AE30" s="341"/>
      <c r="AF30" s="462"/>
      <c r="AG30" s="462"/>
      <c r="AH30" s="462"/>
      <c r="AI30" s="462"/>
      <c r="AJ30" s="462"/>
      <c r="AK30" s="341"/>
      <c r="AL30" s="463"/>
      <c r="AM30" s="463"/>
      <c r="AN30" s="463"/>
      <c r="AO30" s="117"/>
      <c r="AP30" s="206" t="s">
        <v>59</v>
      </c>
      <c r="AQ30" s="442" t="str">
        <f>IF(AND(B30="",F30=""),"",ROUND((AF30-V30)*IF(M30="",IF(('RD925 Form'!AJ54/4)=INT('RD925 Form'!AJ54/4),366,365),M30)*IF(S30="cu.ft.",7.48,IF(S30="lbs.",8.33,1))*P30/(AL30-AA30),0))</f>
        <v/>
      </c>
      <c r="AR30" s="442"/>
      <c r="AS30" s="442"/>
      <c r="AT30" s="442"/>
      <c r="AU30" s="442"/>
      <c r="AV30" s="442"/>
      <c r="AY30" s="76">
        <v>10000</v>
      </c>
    </row>
    <row r="31" spans="1:93" ht="18" customHeight="1" x14ac:dyDescent="0.25">
      <c r="A31" s="117"/>
      <c r="B31" s="471"/>
      <c r="C31" s="471"/>
      <c r="D31" s="471"/>
      <c r="E31" s="135"/>
      <c r="F31" s="470"/>
      <c r="G31" s="470"/>
      <c r="H31" s="470"/>
      <c r="I31" s="470"/>
      <c r="J31" s="470"/>
      <c r="K31" s="470"/>
      <c r="L31" s="147"/>
      <c r="M31" s="473"/>
      <c r="N31" s="473"/>
      <c r="O31" s="135"/>
      <c r="P31" s="472"/>
      <c r="Q31" s="472"/>
      <c r="R31" s="135"/>
      <c r="S31" s="471"/>
      <c r="T31" s="471"/>
      <c r="U31" s="135"/>
      <c r="V31" s="462"/>
      <c r="W31" s="462"/>
      <c r="X31" s="462"/>
      <c r="Y31" s="462"/>
      <c r="Z31" s="341"/>
      <c r="AA31" s="463"/>
      <c r="AB31" s="463"/>
      <c r="AC31" s="463"/>
      <c r="AD31" s="463"/>
      <c r="AE31" s="341"/>
      <c r="AF31" s="462"/>
      <c r="AG31" s="462"/>
      <c r="AH31" s="462"/>
      <c r="AI31" s="462"/>
      <c r="AJ31" s="462"/>
      <c r="AK31" s="341"/>
      <c r="AL31" s="463"/>
      <c r="AM31" s="463"/>
      <c r="AN31" s="463"/>
      <c r="AO31" s="117"/>
      <c r="AP31" s="206" t="s">
        <v>59</v>
      </c>
      <c r="AQ31" s="442" t="str">
        <f>IF(AND(B31="",F31=""),"",ROUND((AF31-V31)*IF(M31="",IF(('RD925 Form'!AJ55/4)=INT('RD925 Form'!AJ55/4),366,365),M31)*IF(S31="cu.ft.",7.48,IF(S31="lbs.",8.33,1))*P31/(AL31-AA31),0))</f>
        <v/>
      </c>
      <c r="AR31" s="442"/>
      <c r="AS31" s="442"/>
      <c r="AT31" s="442"/>
      <c r="AU31" s="442"/>
      <c r="AV31" s="442"/>
      <c r="AY31" s="76">
        <v>100000</v>
      </c>
      <c r="BA31" s="444" t="s">
        <v>265</v>
      </c>
      <c r="BB31" s="444"/>
      <c r="BC31" s="444"/>
      <c r="BD31" s="444"/>
      <c r="BE31" s="444"/>
      <c r="BF31" s="444"/>
      <c r="BG31" s="444"/>
      <c r="BH31" s="444"/>
      <c r="BI31" s="444"/>
      <c r="BJ31" s="444"/>
      <c r="BK31" s="444"/>
      <c r="BL31" s="444"/>
      <c r="BM31" s="444"/>
      <c r="BN31" s="444"/>
      <c r="BO31" s="444"/>
      <c r="BP31" s="444"/>
      <c r="BQ31" s="444"/>
    </row>
    <row r="32" spans="1:93" ht="18" customHeight="1" x14ac:dyDescent="0.25">
      <c r="A32" s="117"/>
      <c r="B32" s="471"/>
      <c r="C32" s="471"/>
      <c r="D32" s="471"/>
      <c r="E32" s="135"/>
      <c r="F32" s="470"/>
      <c r="G32" s="470"/>
      <c r="H32" s="470"/>
      <c r="I32" s="470"/>
      <c r="J32" s="470"/>
      <c r="K32" s="470"/>
      <c r="L32" s="147"/>
      <c r="M32" s="473"/>
      <c r="N32" s="473"/>
      <c r="O32" s="135"/>
      <c r="P32" s="472"/>
      <c r="Q32" s="472"/>
      <c r="R32" s="135"/>
      <c r="S32" s="471"/>
      <c r="T32" s="471"/>
      <c r="U32" s="135"/>
      <c r="V32" s="462"/>
      <c r="W32" s="462"/>
      <c r="X32" s="462"/>
      <c r="Y32" s="462"/>
      <c r="Z32" s="341"/>
      <c r="AA32" s="463"/>
      <c r="AB32" s="463"/>
      <c r="AC32" s="463"/>
      <c r="AD32" s="463"/>
      <c r="AE32" s="341"/>
      <c r="AF32" s="462"/>
      <c r="AG32" s="462"/>
      <c r="AH32" s="462"/>
      <c r="AI32" s="462"/>
      <c r="AJ32" s="462"/>
      <c r="AK32" s="341"/>
      <c r="AL32" s="463"/>
      <c r="AM32" s="463"/>
      <c r="AN32" s="463"/>
      <c r="AO32" s="117"/>
      <c r="AP32" s="206" t="s">
        <v>59</v>
      </c>
      <c r="AQ32" s="442" t="str">
        <f>IF(AND(B32="",F32=""),"",ROUND((AF32-V32)*IF(M32="",IF(('RD925 Form'!AJ56/4)=INT('RD925 Form'!AJ56/4),366,365),M32)*IF(S32="cu.ft.",7.48,IF(S32="lbs.",8.33,1))*P32/(AL32-AA32),0))</f>
        <v/>
      </c>
      <c r="AR32" s="442"/>
      <c r="AS32" s="442"/>
      <c r="AT32" s="442"/>
      <c r="AU32" s="442"/>
      <c r="AV32" s="442"/>
      <c r="AY32" s="76">
        <v>1000000</v>
      </c>
      <c r="BA32" s="299" t="s">
        <v>62</v>
      </c>
      <c r="BB32" s="300" t="s">
        <v>164</v>
      </c>
      <c r="BC32" s="302"/>
    </row>
    <row r="33" spans="1:93" ht="18" customHeight="1" x14ac:dyDescent="0.25">
      <c r="A33" s="117"/>
      <c r="B33" s="471"/>
      <c r="C33" s="471"/>
      <c r="D33" s="471"/>
      <c r="E33" s="135"/>
      <c r="F33" s="470"/>
      <c r="G33" s="470"/>
      <c r="H33" s="470"/>
      <c r="I33" s="470"/>
      <c r="J33" s="470"/>
      <c r="K33" s="470"/>
      <c r="L33" s="147"/>
      <c r="M33" s="473"/>
      <c r="N33" s="473"/>
      <c r="O33" s="135"/>
      <c r="P33" s="472"/>
      <c r="Q33" s="472"/>
      <c r="R33" s="135"/>
      <c r="S33" s="471"/>
      <c r="T33" s="471"/>
      <c r="U33" s="135"/>
      <c r="V33" s="462"/>
      <c r="W33" s="462"/>
      <c r="X33" s="462"/>
      <c r="Y33" s="462"/>
      <c r="Z33" s="341"/>
      <c r="AA33" s="463"/>
      <c r="AB33" s="463"/>
      <c r="AC33" s="463"/>
      <c r="AD33" s="463"/>
      <c r="AE33" s="341"/>
      <c r="AF33" s="462"/>
      <c r="AG33" s="462"/>
      <c r="AH33" s="462"/>
      <c r="AI33" s="462"/>
      <c r="AJ33" s="462"/>
      <c r="AK33" s="341"/>
      <c r="AL33" s="463"/>
      <c r="AM33" s="463"/>
      <c r="AN33" s="463"/>
      <c r="AO33" s="117"/>
      <c r="AP33" s="206" t="s">
        <v>59</v>
      </c>
      <c r="AQ33" s="442" t="str">
        <f>IF(AND(B33="",F33=""),"",ROUND((AF33-V33)*IF(M33="",IF(('RD925 Form'!AJ57/4)=INT('RD925 Form'!AJ57/4),366,365),M33)*IF(S33="cu.ft.",7.48,IF(S33="lbs.",8.33,1))*P33/(AL33-AA33),0))</f>
        <v/>
      </c>
      <c r="AR33" s="442"/>
      <c r="AS33" s="442"/>
      <c r="AT33" s="442"/>
      <c r="AU33" s="442"/>
      <c r="AV33" s="442"/>
      <c r="BA33" s="299" t="s">
        <v>62</v>
      </c>
      <c r="BB33" s="300" t="s">
        <v>266</v>
      </c>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c r="CJ33" s="320"/>
      <c r="CK33" s="320"/>
      <c r="CL33" s="320"/>
      <c r="CM33" s="320"/>
      <c r="CN33" s="320"/>
      <c r="CO33" s="320"/>
    </row>
    <row r="34" spans="1:93" ht="18" customHeight="1" x14ac:dyDescent="0.25">
      <c r="A34" s="117"/>
      <c r="B34" s="471"/>
      <c r="C34" s="471"/>
      <c r="D34" s="471"/>
      <c r="E34" s="135"/>
      <c r="F34" s="470"/>
      <c r="G34" s="470"/>
      <c r="H34" s="470"/>
      <c r="I34" s="470"/>
      <c r="J34" s="470"/>
      <c r="K34" s="470"/>
      <c r="L34" s="147"/>
      <c r="M34" s="473"/>
      <c r="N34" s="473"/>
      <c r="O34" s="135"/>
      <c r="P34" s="472"/>
      <c r="Q34" s="472"/>
      <c r="R34" s="135"/>
      <c r="S34" s="471"/>
      <c r="T34" s="471"/>
      <c r="U34" s="135"/>
      <c r="V34" s="462"/>
      <c r="W34" s="462"/>
      <c r="X34" s="462"/>
      <c r="Y34" s="462"/>
      <c r="Z34" s="341"/>
      <c r="AA34" s="463"/>
      <c r="AB34" s="463"/>
      <c r="AC34" s="463"/>
      <c r="AD34" s="463"/>
      <c r="AE34" s="341"/>
      <c r="AF34" s="462"/>
      <c r="AG34" s="462"/>
      <c r="AH34" s="462"/>
      <c r="AI34" s="462"/>
      <c r="AJ34" s="462"/>
      <c r="AK34" s="341"/>
      <c r="AL34" s="463"/>
      <c r="AM34" s="463"/>
      <c r="AN34" s="463"/>
      <c r="AO34" s="117"/>
      <c r="AP34" s="206" t="s">
        <v>59</v>
      </c>
      <c r="AQ34" s="442" t="str">
        <f>IF(AND(B34="",F34=""),"",ROUND((AF34-V34)*IF(M34="",IF(('RD925 Form'!AJ58/4)=INT('RD925 Form'!AJ58/4),366,365),M34)*IF(S34="cu.ft.",7.48,IF(S34="lbs.",8.33,1))*P34/(AL34-AA34),0))</f>
        <v/>
      </c>
      <c r="AR34" s="442"/>
      <c r="AS34" s="442"/>
      <c r="AT34" s="442"/>
      <c r="AU34" s="442"/>
      <c r="AV34" s="442"/>
      <c r="BA34" s="321" t="s">
        <v>62</v>
      </c>
      <c r="BB34" s="300" t="s">
        <v>277</v>
      </c>
      <c r="BC34" s="350"/>
      <c r="BD34" s="350"/>
      <c r="BE34" s="350"/>
      <c r="BF34" s="350"/>
      <c r="BG34" s="350"/>
      <c r="BH34" s="350"/>
      <c r="BI34" s="350"/>
      <c r="BJ34" s="350"/>
      <c r="BK34" s="350"/>
      <c r="BL34" s="350"/>
      <c r="BM34" s="350"/>
      <c r="BN34" s="350"/>
      <c r="BO34" s="350"/>
      <c r="BP34" s="350"/>
      <c r="BQ34" s="350"/>
      <c r="BR34" s="350"/>
      <c r="BS34" s="350"/>
      <c r="BT34" s="350"/>
      <c r="BU34" s="350"/>
      <c r="BV34" s="350"/>
      <c r="BW34" s="350"/>
      <c r="BX34" s="350"/>
      <c r="BY34" s="350"/>
      <c r="BZ34" s="350"/>
      <c r="CA34" s="350"/>
      <c r="CB34" s="350"/>
      <c r="CC34" s="350"/>
      <c r="CD34" s="350"/>
      <c r="CE34" s="350"/>
      <c r="CF34" s="350"/>
      <c r="CG34" s="350"/>
      <c r="CH34" s="350"/>
      <c r="CI34" s="350"/>
      <c r="CJ34" s="350"/>
      <c r="CK34" s="350"/>
      <c r="CL34" s="350"/>
      <c r="CM34" s="350"/>
      <c r="CN34" s="350"/>
      <c r="CO34" s="320"/>
    </row>
    <row r="35" spans="1:93" ht="18" customHeight="1" x14ac:dyDescent="0.25">
      <c r="A35" s="117"/>
      <c r="B35" s="471"/>
      <c r="C35" s="471"/>
      <c r="D35" s="471"/>
      <c r="E35" s="135"/>
      <c r="F35" s="470"/>
      <c r="G35" s="470"/>
      <c r="H35" s="470"/>
      <c r="I35" s="470"/>
      <c r="J35" s="470"/>
      <c r="K35" s="470"/>
      <c r="L35" s="147"/>
      <c r="M35" s="473"/>
      <c r="N35" s="473"/>
      <c r="O35" s="135"/>
      <c r="P35" s="472"/>
      <c r="Q35" s="472"/>
      <c r="R35" s="135"/>
      <c r="S35" s="471"/>
      <c r="T35" s="471"/>
      <c r="U35" s="135"/>
      <c r="V35" s="462"/>
      <c r="W35" s="462"/>
      <c r="X35" s="462"/>
      <c r="Y35" s="462"/>
      <c r="Z35" s="341"/>
      <c r="AA35" s="463"/>
      <c r="AB35" s="463"/>
      <c r="AC35" s="463"/>
      <c r="AD35" s="463"/>
      <c r="AE35" s="341"/>
      <c r="AF35" s="462"/>
      <c r="AG35" s="462"/>
      <c r="AH35" s="462"/>
      <c r="AI35" s="462"/>
      <c r="AJ35" s="462"/>
      <c r="AK35" s="341"/>
      <c r="AL35" s="463"/>
      <c r="AM35" s="463"/>
      <c r="AN35" s="463"/>
      <c r="AO35" s="117"/>
      <c r="AP35" s="206" t="s">
        <v>59</v>
      </c>
      <c r="AQ35" s="442" t="str">
        <f>IF(AND(B35="",F35=""),"",ROUND((AF35-V35)*IF(M35="",IF(('RD925 Form'!AJ59/4)=INT('RD925 Form'!AJ59/4),366,365),M35)*IF(S35="cu.ft.",7.48,IF(S35="lbs.",8.33,1))*P35/(AL35-AA35),0))</f>
        <v/>
      </c>
      <c r="AR35" s="442"/>
      <c r="AS35" s="442"/>
      <c r="AT35" s="442"/>
      <c r="AU35" s="442"/>
      <c r="AV35" s="442"/>
      <c r="AZ35" s="230"/>
      <c r="BA35" s="299" t="s">
        <v>62</v>
      </c>
      <c r="BB35" s="451" t="s">
        <v>214</v>
      </c>
      <c r="BC35" s="451"/>
      <c r="BD35" s="451"/>
      <c r="BE35" s="451"/>
      <c r="BF35" s="451"/>
      <c r="BG35" s="451"/>
      <c r="BH35" s="451"/>
      <c r="BI35" s="451"/>
      <c r="BJ35" s="451"/>
      <c r="BK35" s="451"/>
      <c r="BL35" s="451"/>
      <c r="BM35" s="451"/>
      <c r="BN35" s="451"/>
      <c r="BO35" s="451"/>
      <c r="BP35" s="451"/>
      <c r="BQ35" s="451"/>
      <c r="BR35" s="451"/>
      <c r="BS35" s="451"/>
      <c r="BT35" s="451"/>
      <c r="BU35" s="451"/>
      <c r="BV35" s="451"/>
      <c r="BW35" s="451"/>
      <c r="BX35" s="451"/>
      <c r="BY35" s="451"/>
      <c r="BZ35" s="451"/>
      <c r="CA35" s="451"/>
      <c r="CB35" s="451"/>
      <c r="CC35" s="451"/>
      <c r="CD35" s="451"/>
      <c r="CE35" s="451"/>
      <c r="CF35" s="451"/>
      <c r="CG35" s="451"/>
      <c r="CH35" s="451"/>
      <c r="CI35" s="451"/>
      <c r="CJ35" s="451"/>
      <c r="CK35" s="451"/>
      <c r="CL35" s="451"/>
      <c r="CM35" s="451"/>
      <c r="CN35" s="451"/>
      <c r="CO35" s="451"/>
    </row>
    <row r="36" spans="1:93" ht="18" customHeight="1" x14ac:dyDescent="0.25">
      <c r="A36" s="117"/>
      <c r="B36" s="471"/>
      <c r="C36" s="471"/>
      <c r="D36" s="471"/>
      <c r="E36" s="135"/>
      <c r="F36" s="470"/>
      <c r="G36" s="470"/>
      <c r="H36" s="470"/>
      <c r="I36" s="470"/>
      <c r="J36" s="470"/>
      <c r="K36" s="470"/>
      <c r="L36" s="147"/>
      <c r="M36" s="473"/>
      <c r="N36" s="473"/>
      <c r="O36" s="135"/>
      <c r="P36" s="472"/>
      <c r="Q36" s="472"/>
      <c r="R36" s="135"/>
      <c r="S36" s="471"/>
      <c r="T36" s="471"/>
      <c r="U36" s="135"/>
      <c r="V36" s="462"/>
      <c r="W36" s="462"/>
      <c r="X36" s="462"/>
      <c r="Y36" s="462"/>
      <c r="Z36" s="341"/>
      <c r="AA36" s="463"/>
      <c r="AB36" s="463"/>
      <c r="AC36" s="463"/>
      <c r="AD36" s="463"/>
      <c r="AE36" s="341"/>
      <c r="AF36" s="462"/>
      <c r="AG36" s="462"/>
      <c r="AH36" s="462"/>
      <c r="AI36" s="462"/>
      <c r="AJ36" s="462"/>
      <c r="AK36" s="341"/>
      <c r="AL36" s="463"/>
      <c r="AM36" s="463"/>
      <c r="AN36" s="463"/>
      <c r="AO36" s="117"/>
      <c r="AP36" s="206" t="s">
        <v>59</v>
      </c>
      <c r="AQ36" s="442" t="str">
        <f>IF(AND(B36="",F36=""),"",ROUND((AF36-V36)*IF(M36="",IF(('RD925 Form'!AJ60/4)=INT('RD925 Form'!AJ60/4),366,365),M36)*IF(S36="cu.ft.",7.48,IF(S36="lbs.",8.33,1))*P36/(AL36-AA36),0))</f>
        <v/>
      </c>
      <c r="AR36" s="442"/>
      <c r="AS36" s="442"/>
      <c r="AT36" s="442"/>
      <c r="AU36" s="442"/>
      <c r="AV36" s="442"/>
      <c r="BB36" s="451"/>
      <c r="BC36" s="451"/>
      <c r="BD36" s="451"/>
      <c r="BE36" s="451"/>
      <c r="BF36" s="451"/>
      <c r="BG36" s="451"/>
      <c r="BH36" s="451"/>
      <c r="BI36" s="451"/>
      <c r="BJ36" s="451"/>
      <c r="BK36" s="451"/>
      <c r="BL36" s="451"/>
      <c r="BM36" s="451"/>
      <c r="BN36" s="451"/>
      <c r="BO36" s="451"/>
      <c r="BP36" s="451"/>
      <c r="BQ36" s="451"/>
      <c r="BR36" s="451"/>
      <c r="BS36" s="451"/>
      <c r="BT36" s="451"/>
      <c r="BU36" s="451"/>
      <c r="BV36" s="451"/>
      <c r="BW36" s="451"/>
      <c r="BX36" s="451"/>
      <c r="BY36" s="451"/>
      <c r="BZ36" s="451"/>
      <c r="CA36" s="451"/>
      <c r="CB36" s="451"/>
      <c r="CC36" s="451"/>
      <c r="CD36" s="451"/>
      <c r="CE36" s="451"/>
      <c r="CF36" s="451"/>
      <c r="CG36" s="451"/>
      <c r="CH36" s="451"/>
      <c r="CI36" s="451"/>
      <c r="CJ36" s="451"/>
      <c r="CK36" s="451"/>
      <c r="CL36" s="451"/>
      <c r="CM36" s="451"/>
      <c r="CN36" s="451"/>
      <c r="CO36" s="451"/>
    </row>
    <row r="37" spans="1:93" ht="18" customHeight="1" x14ac:dyDescent="0.25">
      <c r="A37" s="117"/>
      <c r="B37" s="471"/>
      <c r="C37" s="471"/>
      <c r="D37" s="471"/>
      <c r="E37" s="135"/>
      <c r="F37" s="470"/>
      <c r="G37" s="470"/>
      <c r="H37" s="470"/>
      <c r="I37" s="470"/>
      <c r="J37" s="470"/>
      <c r="K37" s="470"/>
      <c r="L37" s="147"/>
      <c r="M37" s="473"/>
      <c r="N37" s="473"/>
      <c r="O37" s="135"/>
      <c r="P37" s="472"/>
      <c r="Q37" s="472"/>
      <c r="R37" s="135"/>
      <c r="S37" s="471"/>
      <c r="T37" s="471"/>
      <c r="U37" s="135"/>
      <c r="V37" s="462"/>
      <c r="W37" s="462"/>
      <c r="X37" s="462"/>
      <c r="Y37" s="462"/>
      <c r="Z37" s="341"/>
      <c r="AA37" s="463"/>
      <c r="AB37" s="463"/>
      <c r="AC37" s="463"/>
      <c r="AD37" s="463"/>
      <c r="AE37" s="341"/>
      <c r="AF37" s="462"/>
      <c r="AG37" s="462"/>
      <c r="AH37" s="462"/>
      <c r="AI37" s="462"/>
      <c r="AJ37" s="462"/>
      <c r="AK37" s="341"/>
      <c r="AL37" s="463"/>
      <c r="AM37" s="463"/>
      <c r="AN37" s="463"/>
      <c r="AO37" s="117"/>
      <c r="AP37" s="206" t="s">
        <v>59</v>
      </c>
      <c r="AQ37" s="442" t="str">
        <f>IF(AND(B37="",F37=""),"",ROUND((AF37-V37)*IF(M37="",IF(('RD925 Form'!AJ61/4)=INT('RD925 Form'!AJ61/4),366,365),M37)*IF(S37="cu.ft.",7.48,IF(S37="lbs.",8.33,1))*P37/(AL37-AA37),0))</f>
        <v/>
      </c>
      <c r="AR37" s="442"/>
      <c r="AS37" s="442"/>
      <c r="AT37" s="442"/>
      <c r="AU37" s="442"/>
      <c r="AV37" s="442"/>
      <c r="BA37" s="489" t="s">
        <v>165</v>
      </c>
      <c r="BB37" s="489"/>
      <c r="BC37" s="489"/>
      <c r="BD37" s="489"/>
      <c r="BE37" s="489"/>
      <c r="BF37" s="489"/>
      <c r="BG37" s="489"/>
      <c r="BH37" s="489"/>
      <c r="BI37" s="170"/>
      <c r="BJ37" s="126"/>
      <c r="CJ37" s="118"/>
      <c r="CK37" s="118"/>
    </row>
    <row r="38" spans="1:93" ht="18" customHeight="1" x14ac:dyDescent="0.25">
      <c r="A38" s="117"/>
      <c r="B38" s="471"/>
      <c r="C38" s="471"/>
      <c r="D38" s="471"/>
      <c r="E38" s="135"/>
      <c r="F38" s="470"/>
      <c r="G38" s="470"/>
      <c r="H38" s="470"/>
      <c r="I38" s="470"/>
      <c r="J38" s="470"/>
      <c r="K38" s="470"/>
      <c r="L38" s="147"/>
      <c r="M38" s="473"/>
      <c r="N38" s="473"/>
      <c r="O38" s="135"/>
      <c r="P38" s="472"/>
      <c r="Q38" s="472"/>
      <c r="R38" s="135"/>
      <c r="S38" s="471"/>
      <c r="T38" s="471"/>
      <c r="U38" s="135"/>
      <c r="V38" s="462"/>
      <c r="W38" s="462"/>
      <c r="X38" s="462"/>
      <c r="Y38" s="462"/>
      <c r="Z38" s="341"/>
      <c r="AA38" s="463"/>
      <c r="AB38" s="463"/>
      <c r="AC38" s="463"/>
      <c r="AD38" s="463"/>
      <c r="AE38" s="341"/>
      <c r="AF38" s="462"/>
      <c r="AG38" s="462"/>
      <c r="AH38" s="462"/>
      <c r="AI38" s="462"/>
      <c r="AJ38" s="462"/>
      <c r="AK38" s="341"/>
      <c r="AL38" s="463"/>
      <c r="AM38" s="463"/>
      <c r="AN38" s="463"/>
      <c r="AO38" s="117"/>
      <c r="AP38" s="206" t="s">
        <v>59</v>
      </c>
      <c r="AQ38" s="442" t="str">
        <f>IF(AND(B38="",F38=""),"",ROUND((AF38-V38)*IF(M38="",IF(('RD925 Form'!AJ62/4)=INT('RD925 Form'!AJ62/4),366,365),M38)*IF(S38="cu.ft.",7.48,IF(S38="lbs.",8.33,1))*P38/(AL38-AA38),0))</f>
        <v/>
      </c>
      <c r="AR38" s="442"/>
      <c r="AS38" s="442"/>
      <c r="AT38" s="442"/>
      <c r="AU38" s="442"/>
      <c r="AV38" s="442"/>
      <c r="BK38" s="488" t="s">
        <v>93</v>
      </c>
      <c r="BL38" s="488"/>
      <c r="BM38" s="227"/>
      <c r="BN38" s="488" t="s">
        <v>93</v>
      </c>
      <c r="BO38" s="488"/>
      <c r="BP38" s="227"/>
      <c r="BQ38" s="488" t="s">
        <v>93</v>
      </c>
      <c r="BR38" s="488"/>
      <c r="BT38" s="488" t="s">
        <v>93</v>
      </c>
      <c r="BU38" s="488"/>
    </row>
    <row r="39" spans="1:93" ht="18" customHeight="1" x14ac:dyDescent="0.25">
      <c r="A39" s="117"/>
      <c r="B39" s="471"/>
      <c r="C39" s="471"/>
      <c r="D39" s="471"/>
      <c r="E39" s="135"/>
      <c r="F39" s="470"/>
      <c r="G39" s="470"/>
      <c r="H39" s="470"/>
      <c r="I39" s="470"/>
      <c r="J39" s="470"/>
      <c r="K39" s="470"/>
      <c r="L39" s="147"/>
      <c r="M39" s="473"/>
      <c r="N39" s="473"/>
      <c r="O39" s="135"/>
      <c r="P39" s="472"/>
      <c r="Q39" s="472"/>
      <c r="R39" s="135"/>
      <c r="S39" s="471"/>
      <c r="T39" s="471"/>
      <c r="U39" s="135"/>
      <c r="V39" s="462"/>
      <c r="W39" s="462"/>
      <c r="X39" s="462"/>
      <c r="Y39" s="462"/>
      <c r="Z39" s="341"/>
      <c r="AA39" s="463"/>
      <c r="AB39" s="463"/>
      <c r="AC39" s="463"/>
      <c r="AD39" s="463"/>
      <c r="AE39" s="341"/>
      <c r="AF39" s="462"/>
      <c r="AG39" s="462"/>
      <c r="AH39" s="462"/>
      <c r="AI39" s="462"/>
      <c r="AJ39" s="462"/>
      <c r="AK39" s="341"/>
      <c r="AL39" s="463"/>
      <c r="AM39" s="463"/>
      <c r="AN39" s="463"/>
      <c r="AO39" s="117"/>
      <c r="AP39" s="206" t="s">
        <v>59</v>
      </c>
      <c r="AQ39" s="442" t="str">
        <f>IF(AND(B39="",F39=""),"",ROUND((AF39-V39)*IF(M39="",IF(('RD925 Form'!AJ63/4)=INT('RD925 Form'!AJ63/4),366,365),M39)*IF(S39="cu.ft.",7.48,IF(S39="lbs.",8.33,1))*P39/(AL39-AA39),0))</f>
        <v/>
      </c>
      <c r="AR39" s="442"/>
      <c r="AS39" s="442"/>
      <c r="AT39" s="442"/>
      <c r="AU39" s="442"/>
      <c r="AV39" s="442"/>
      <c r="BK39" s="488"/>
      <c r="BL39" s="488"/>
      <c r="BM39" s="109"/>
      <c r="BN39" s="488"/>
      <c r="BO39" s="488"/>
      <c r="BP39" s="110"/>
      <c r="BQ39" s="488"/>
      <c r="BR39" s="488"/>
      <c r="BS39" s="110"/>
      <c r="BT39" s="488"/>
      <c r="BU39" s="488"/>
    </row>
    <row r="40" spans="1:93" ht="18" customHeight="1" x14ac:dyDescent="0.25">
      <c r="A40" s="117"/>
      <c r="B40" s="471"/>
      <c r="C40" s="471"/>
      <c r="D40" s="471"/>
      <c r="E40" s="135"/>
      <c r="F40" s="470"/>
      <c r="G40" s="470"/>
      <c r="H40" s="470"/>
      <c r="I40" s="470"/>
      <c r="J40" s="470"/>
      <c r="K40" s="470"/>
      <c r="L40" s="147"/>
      <c r="M40" s="473"/>
      <c r="N40" s="473"/>
      <c r="O40" s="135"/>
      <c r="P40" s="472"/>
      <c r="Q40" s="472"/>
      <c r="R40" s="135"/>
      <c r="S40" s="471"/>
      <c r="T40" s="471"/>
      <c r="U40" s="135"/>
      <c r="V40" s="462"/>
      <c r="W40" s="462"/>
      <c r="X40" s="462"/>
      <c r="Y40" s="462"/>
      <c r="Z40" s="341"/>
      <c r="AA40" s="463"/>
      <c r="AB40" s="463"/>
      <c r="AC40" s="463"/>
      <c r="AD40" s="463"/>
      <c r="AE40" s="341"/>
      <c r="AF40" s="462"/>
      <c r="AG40" s="462"/>
      <c r="AH40" s="462"/>
      <c r="AI40" s="462"/>
      <c r="AJ40" s="462"/>
      <c r="AK40" s="341"/>
      <c r="AL40" s="463"/>
      <c r="AM40" s="463"/>
      <c r="AN40" s="463"/>
      <c r="AO40" s="117"/>
      <c r="AP40" s="206" t="s">
        <v>59</v>
      </c>
      <c r="AQ40" s="442" t="str">
        <f>IF(AND(B40="",F40=""),"",ROUND((AF40-V40)*IF(M40="",IF(('RD925 Form'!AJ64/4)=INT('RD925 Form'!AJ64/4),366,365),M40)*IF(S40="cu.ft.",7.48,IF(S40="lbs.",8.33,1))*P40/(AL40-AA40),0))</f>
        <v/>
      </c>
      <c r="AR40" s="442"/>
      <c r="AS40" s="442"/>
      <c r="AT40" s="442"/>
      <c r="AU40" s="442"/>
      <c r="AV40" s="442"/>
      <c r="BA40" s="439" t="s">
        <v>33</v>
      </c>
      <c r="BB40" s="439"/>
      <c r="BC40" s="439"/>
      <c r="BD40" s="439"/>
      <c r="BE40" s="439"/>
      <c r="BF40" s="450" t="s">
        <v>157</v>
      </c>
      <c r="BG40" s="450"/>
      <c r="BH40" s="450"/>
      <c r="BI40" s="450"/>
      <c r="BJ40" s="206" t="s">
        <v>59</v>
      </c>
      <c r="BK40" s="443" t="s">
        <v>153</v>
      </c>
      <c r="BL40" s="443"/>
      <c r="BM40" s="232" t="s">
        <v>156</v>
      </c>
      <c r="BN40" s="443" t="s">
        <v>154</v>
      </c>
      <c r="BO40" s="443"/>
      <c r="BP40" s="232" t="s">
        <v>156</v>
      </c>
      <c r="BQ40" s="443" t="s">
        <v>155</v>
      </c>
      <c r="BR40" s="443"/>
      <c r="BS40" s="233" t="s">
        <v>158</v>
      </c>
      <c r="BT40" s="443" t="s">
        <v>159</v>
      </c>
      <c r="BU40" s="443"/>
    </row>
    <row r="41" spans="1:93" ht="18" customHeight="1" x14ac:dyDescent="0.25">
      <c r="A41" s="117"/>
      <c r="B41" s="471"/>
      <c r="C41" s="471"/>
      <c r="D41" s="471"/>
      <c r="E41" s="135"/>
      <c r="F41" s="470"/>
      <c r="G41" s="470"/>
      <c r="H41" s="470"/>
      <c r="I41" s="470"/>
      <c r="J41" s="470"/>
      <c r="K41" s="470"/>
      <c r="L41" s="147"/>
      <c r="M41" s="473"/>
      <c r="N41" s="473"/>
      <c r="O41" s="135"/>
      <c r="P41" s="472"/>
      <c r="Q41" s="472"/>
      <c r="R41" s="135"/>
      <c r="S41" s="471"/>
      <c r="T41" s="471"/>
      <c r="U41" s="135"/>
      <c r="V41" s="462"/>
      <c r="W41" s="462"/>
      <c r="X41" s="462"/>
      <c r="Y41" s="462"/>
      <c r="Z41" s="341"/>
      <c r="AA41" s="463"/>
      <c r="AB41" s="463"/>
      <c r="AC41" s="463"/>
      <c r="AD41" s="463"/>
      <c r="AE41" s="341"/>
      <c r="AF41" s="462"/>
      <c r="AG41" s="462"/>
      <c r="AH41" s="462"/>
      <c r="AI41" s="462"/>
      <c r="AJ41" s="462"/>
      <c r="AK41" s="341"/>
      <c r="AL41" s="463"/>
      <c r="AM41" s="463"/>
      <c r="AN41" s="463"/>
      <c r="AO41" s="117"/>
      <c r="AP41" s="206" t="s">
        <v>59</v>
      </c>
      <c r="AQ41" s="442" t="str">
        <f>IF(AND(B41="",F41=""),"",ROUND((AF41-V41)*IF(M41="",IF(('RD925 Form'!AJ65/4)=INT('RD925 Form'!AJ65/4),366,365),M41)*IF(S41="cu.ft.",7.48,IF(S41="lbs.",8.33,1))*P41/(AL41-AA41),0))</f>
        <v/>
      </c>
      <c r="AR41" s="442"/>
      <c r="AS41" s="442"/>
      <c r="AT41" s="442"/>
      <c r="AU41" s="442"/>
      <c r="AV41" s="442"/>
    </row>
    <row r="42" spans="1:93" ht="3.9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69"/>
      <c r="AQ42" s="169"/>
      <c r="AR42" s="169"/>
      <c r="AS42" s="169"/>
      <c r="AT42" s="169"/>
      <c r="AU42" s="169"/>
      <c r="BA42" s="446" t="s">
        <v>93</v>
      </c>
      <c r="BB42" s="446"/>
      <c r="BD42" s="448" t="s">
        <v>103</v>
      </c>
      <c r="BE42" s="448"/>
      <c r="BF42" s="448"/>
      <c r="BG42" s="448"/>
      <c r="BI42" s="448" t="s">
        <v>116</v>
      </c>
      <c r="BJ42" s="448"/>
      <c r="BK42" s="447" t="s">
        <v>94</v>
      </c>
      <c r="BL42" s="447"/>
      <c r="BM42" s="447"/>
      <c r="BN42" s="447"/>
      <c r="BO42" s="447" t="s">
        <v>95</v>
      </c>
      <c r="BP42" s="447"/>
      <c r="BR42" s="447" t="s">
        <v>97</v>
      </c>
      <c r="BS42" s="447"/>
      <c r="BT42" s="447"/>
      <c r="BU42" s="447"/>
      <c r="BW42" s="447" t="s">
        <v>96</v>
      </c>
      <c r="BX42" s="447"/>
      <c r="BY42" s="447"/>
      <c r="CA42" s="447" t="s">
        <v>99</v>
      </c>
      <c r="CB42" s="447"/>
      <c r="CC42" s="447"/>
      <c r="CD42" s="447"/>
      <c r="CF42" s="447" t="s">
        <v>98</v>
      </c>
      <c r="CG42" s="447"/>
      <c r="CH42" s="447"/>
      <c r="CJ42" s="449" t="s">
        <v>123</v>
      </c>
      <c r="CK42" s="449"/>
      <c r="CL42" s="449"/>
      <c r="CM42" s="449"/>
      <c r="CN42" s="449"/>
      <c r="CO42" s="449"/>
    </row>
    <row r="43" spans="1:93" ht="15.75" customHeight="1" x14ac:dyDescent="0.25">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BA43" s="446"/>
      <c r="BB43" s="446"/>
      <c r="BC43" s="234"/>
      <c r="BD43" s="448"/>
      <c r="BE43" s="448"/>
      <c r="BF43" s="448"/>
      <c r="BG43" s="448"/>
      <c r="BH43" s="229"/>
      <c r="BI43" s="448"/>
      <c r="BJ43" s="448"/>
      <c r="BK43" s="447"/>
      <c r="BL43" s="447"/>
      <c r="BM43" s="447"/>
      <c r="BN43" s="447"/>
      <c r="BO43" s="447"/>
      <c r="BP43" s="447"/>
      <c r="BQ43" s="234"/>
      <c r="BR43" s="447"/>
      <c r="BS43" s="447"/>
      <c r="BT43" s="447"/>
      <c r="BU43" s="447"/>
      <c r="BV43" s="234"/>
      <c r="BW43" s="447"/>
      <c r="BX43" s="447"/>
      <c r="BY43" s="447"/>
      <c r="BZ43" s="234"/>
      <c r="CA43" s="447"/>
      <c r="CB43" s="447"/>
      <c r="CC43" s="447"/>
      <c r="CD43" s="447"/>
      <c r="CE43" s="234"/>
      <c r="CF43" s="447"/>
      <c r="CG43" s="447"/>
      <c r="CH43" s="447"/>
      <c r="CI43" s="235"/>
      <c r="CJ43" s="449"/>
      <c r="CK43" s="449"/>
      <c r="CL43" s="449"/>
      <c r="CM43" s="449"/>
      <c r="CN43" s="449"/>
      <c r="CO43" s="449"/>
    </row>
    <row r="44" spans="1:93" x14ac:dyDescent="0.25">
      <c r="A44" s="20" t="s">
        <v>193</v>
      </c>
      <c r="B44" s="20"/>
      <c r="C44" s="20"/>
      <c r="D44" s="20"/>
      <c r="E44" s="20"/>
      <c r="F44" s="20"/>
      <c r="G44" s="20"/>
      <c r="H44" s="20"/>
      <c r="I44" s="20"/>
      <c r="J44" s="20"/>
      <c r="K44" s="20"/>
      <c r="L44" s="20"/>
      <c r="M44" s="20"/>
      <c r="N44" s="20"/>
      <c r="O44" s="20"/>
      <c r="P44" s="20"/>
      <c r="Q44" s="20"/>
      <c r="R44" s="53"/>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BA44" s="491" t="s">
        <v>153</v>
      </c>
      <c r="BB44" s="491"/>
      <c r="BC44" s="135"/>
      <c r="BD44" s="491">
        <v>501251331</v>
      </c>
      <c r="BE44" s="491"/>
      <c r="BF44" s="491"/>
      <c r="BG44" s="491"/>
      <c r="BH44" s="147"/>
      <c r="BI44" s="494">
        <v>366</v>
      </c>
      <c r="BJ44" s="494"/>
      <c r="BK44" s="135"/>
      <c r="BL44" s="495">
        <v>100</v>
      </c>
      <c r="BM44" s="495"/>
      <c r="BN44" s="135"/>
      <c r="BO44" s="491" t="s">
        <v>105</v>
      </c>
      <c r="BP44" s="491"/>
      <c r="BQ44" s="135"/>
      <c r="BR44" s="495">
        <v>7153</v>
      </c>
      <c r="BS44" s="495"/>
      <c r="BT44" s="495"/>
      <c r="BU44" s="495"/>
      <c r="BV44" s="135"/>
      <c r="BW44" s="496">
        <f>DATE('RD925 Form'!AJ49-1,12,22)</f>
        <v>43456</v>
      </c>
      <c r="BX44" s="496"/>
      <c r="BY44" s="496"/>
      <c r="BZ44" s="135"/>
      <c r="CA44" s="495">
        <v>33217</v>
      </c>
      <c r="CB44" s="495"/>
      <c r="CC44" s="495"/>
      <c r="CD44" s="495"/>
      <c r="CE44" s="135"/>
      <c r="CF44" s="496">
        <f>DATE('RD925 Form'!AJ49,12,11)</f>
        <v>43810</v>
      </c>
      <c r="CG44" s="496"/>
      <c r="CH44" s="496"/>
      <c r="CI44" s="206" t="s">
        <v>59</v>
      </c>
      <c r="CJ44" s="500">
        <f>IF(AND(BA44="",BD44=""),"",ROUND((CA44-BR44)*BI44*IF(BO44="gal",1,7.48)*BL44/(CF44-BW44),0))</f>
        <v>20156749</v>
      </c>
      <c r="CK44" s="500"/>
      <c r="CL44" s="500"/>
      <c r="CM44" s="500"/>
      <c r="CN44" s="500"/>
      <c r="CO44" s="500"/>
    </row>
    <row r="45" spans="1:93" s="118" customFormat="1" ht="3.75" customHeight="1" x14ac:dyDescent="0.25">
      <c r="A45" s="452"/>
      <c r="B45" s="127"/>
      <c r="C45" s="127"/>
      <c r="D45" s="127"/>
      <c r="E45" s="127"/>
      <c r="G45" s="133"/>
      <c r="H45" s="127"/>
      <c r="I45" s="127"/>
      <c r="J45" s="127"/>
      <c r="K45" s="127"/>
      <c r="L45" s="127"/>
      <c r="M45" s="127"/>
      <c r="N45" s="168"/>
      <c r="O45" s="168"/>
      <c r="P45" s="168"/>
      <c r="Q45" s="168"/>
      <c r="R45" s="168"/>
      <c r="S45" s="168"/>
      <c r="T45" s="168"/>
      <c r="U45" s="168"/>
      <c r="V45" s="168"/>
      <c r="W45" s="168"/>
      <c r="X45" s="467"/>
      <c r="Y45" s="127"/>
      <c r="Z45" s="19"/>
      <c r="AA45" s="127"/>
      <c r="AB45" s="127"/>
      <c r="AC45" s="127"/>
      <c r="AD45" s="127"/>
      <c r="AE45" s="127"/>
      <c r="AF45" s="127"/>
      <c r="AG45" s="127"/>
      <c r="AH45" s="127"/>
      <c r="AI45" s="127"/>
      <c r="AJ45" s="127"/>
      <c r="AK45" s="168"/>
      <c r="AL45" s="168"/>
      <c r="AM45" s="168"/>
      <c r="AN45" s="168"/>
      <c r="AO45" s="168"/>
      <c r="AP45" s="168"/>
      <c r="AQ45" s="168"/>
      <c r="AR45" s="168"/>
      <c r="AS45" s="168"/>
      <c r="AT45" s="168"/>
      <c r="AU45" s="168"/>
      <c r="AV45" s="168"/>
    </row>
    <row r="46" spans="1:93" ht="15.75" customHeight="1" x14ac:dyDescent="0.25">
      <c r="A46" s="452"/>
      <c r="B46" s="119"/>
      <c r="C46" s="119"/>
      <c r="D46" s="119"/>
      <c r="E46" s="119"/>
      <c r="H46" s="126"/>
      <c r="I46" s="126"/>
      <c r="J46" s="170"/>
      <c r="K46" s="170"/>
      <c r="L46" s="170"/>
      <c r="M46" s="170"/>
      <c r="N46" s="159"/>
      <c r="O46" s="468" t="s">
        <v>104</v>
      </c>
      <c r="P46" s="468"/>
      <c r="Q46" s="468"/>
      <c r="R46" s="468"/>
      <c r="S46" s="468"/>
      <c r="T46" s="468"/>
      <c r="U46" s="468"/>
      <c r="V46" s="468"/>
      <c r="W46" s="28"/>
      <c r="X46" s="467"/>
      <c r="Y46" s="127"/>
      <c r="Z46" s="19"/>
      <c r="AA46" s="127"/>
      <c r="AB46" s="119"/>
      <c r="AC46" s="131"/>
      <c r="AD46" s="126"/>
      <c r="AE46" s="126"/>
      <c r="AF46" s="126"/>
      <c r="AG46" s="169"/>
      <c r="AH46" s="126"/>
      <c r="AI46" s="126"/>
      <c r="AJ46" s="126"/>
      <c r="AK46" s="159"/>
      <c r="AL46" s="468" t="s">
        <v>104</v>
      </c>
      <c r="AM46" s="468"/>
      <c r="AN46" s="468"/>
      <c r="AO46" s="468"/>
      <c r="AP46" s="468"/>
      <c r="AQ46" s="468"/>
      <c r="AR46" s="468"/>
      <c r="AS46" s="468"/>
      <c r="AT46" s="468"/>
      <c r="AU46" s="28"/>
      <c r="AV46" s="168"/>
      <c r="BA46" s="491" t="s">
        <v>154</v>
      </c>
      <c r="BB46" s="491"/>
      <c r="BC46" s="135"/>
      <c r="BD46" s="491">
        <v>501251332</v>
      </c>
      <c r="BE46" s="491"/>
      <c r="BF46" s="491"/>
      <c r="BG46" s="491"/>
      <c r="BH46" s="147"/>
      <c r="BI46" s="494">
        <v>349</v>
      </c>
      <c r="BJ46" s="494"/>
      <c r="BK46" s="135"/>
      <c r="BL46" s="495">
        <v>100</v>
      </c>
      <c r="BM46" s="495"/>
      <c r="BN46" s="135"/>
      <c r="BO46" s="491" t="s">
        <v>105</v>
      </c>
      <c r="BP46" s="491"/>
      <c r="BQ46" s="135"/>
      <c r="BR46" s="495">
        <v>96315</v>
      </c>
      <c r="BS46" s="495"/>
      <c r="BT46" s="495"/>
      <c r="BU46" s="495"/>
      <c r="BV46" s="135"/>
      <c r="BW46" s="496">
        <f>DATE('RD925 Form'!AJ49,1,22)</f>
        <v>43487</v>
      </c>
      <c r="BX46" s="496"/>
      <c r="BY46" s="496"/>
      <c r="BZ46" s="135"/>
      <c r="CA46" s="495">
        <v>281638</v>
      </c>
      <c r="CB46" s="495"/>
      <c r="CC46" s="495"/>
      <c r="CD46" s="495"/>
      <c r="CE46" s="135"/>
      <c r="CF46" s="496">
        <f>DATE('RD925 Form'!AJ49,12,15)</f>
        <v>43814</v>
      </c>
      <c r="CG46" s="496"/>
      <c r="CH46" s="496"/>
      <c r="CI46" s="206" t="s">
        <v>59</v>
      </c>
      <c r="CJ46" s="500">
        <f>IF(AND(BA46="",BD46=""),"",ROUND((CA46-BR46)*BI46*IF(BO46="gal",1,7.48)*BL46/(CF46-BW46),0))</f>
        <v>147947828</v>
      </c>
      <c r="CK46" s="500"/>
      <c r="CL46" s="500"/>
      <c r="CM46" s="500"/>
      <c r="CN46" s="500"/>
      <c r="CO46" s="500"/>
    </row>
    <row r="47" spans="1:93" x14ac:dyDescent="0.25">
      <c r="A47" s="452"/>
      <c r="B47" s="439" t="s">
        <v>33</v>
      </c>
      <c r="C47" s="439"/>
      <c r="D47" s="439"/>
      <c r="E47" s="439"/>
      <c r="F47" s="439"/>
      <c r="G47" s="439"/>
      <c r="H47" s="126"/>
      <c r="I47" s="453" t="str">
        <f>IF(G8="","",G8)</f>
        <v/>
      </c>
      <c r="J47" s="453"/>
      <c r="K47" s="453"/>
      <c r="L47" s="453"/>
      <c r="M47" s="453"/>
      <c r="N47" s="344" t="s">
        <v>59</v>
      </c>
      <c r="O47" s="423"/>
      <c r="P47" s="423"/>
      <c r="Q47" s="423"/>
      <c r="R47" s="423"/>
      <c r="S47" s="423"/>
      <c r="T47" s="423"/>
      <c r="U47" s="423"/>
      <c r="V47" s="423"/>
      <c r="W47" s="1" t="s">
        <v>12</v>
      </c>
      <c r="X47" s="467"/>
      <c r="Y47" s="127"/>
      <c r="Z47" s="439" t="s">
        <v>33</v>
      </c>
      <c r="AA47" s="439"/>
      <c r="AB47" s="439"/>
      <c r="AC47" s="439"/>
      <c r="AD47" s="461" t="str">
        <f>IF(G13="","",G13)</f>
        <v/>
      </c>
      <c r="AE47" s="461"/>
      <c r="AF47" s="461"/>
      <c r="AG47" s="461"/>
      <c r="AH47" s="461"/>
      <c r="AI47" s="461"/>
      <c r="AJ47" s="461"/>
      <c r="AK47" s="161" t="s">
        <v>59</v>
      </c>
      <c r="AL47" s="459"/>
      <c r="AM47" s="459"/>
      <c r="AN47" s="459"/>
      <c r="AO47" s="459"/>
      <c r="AP47" s="459"/>
      <c r="AQ47" s="459"/>
      <c r="AR47" s="459"/>
      <c r="AS47" s="459"/>
      <c r="AT47" s="459"/>
      <c r="AU47" s="1" t="s">
        <v>12</v>
      </c>
      <c r="AV47" s="168"/>
      <c r="BA47" s="491" t="s">
        <v>154</v>
      </c>
      <c r="BB47" s="491"/>
      <c r="BC47" s="135"/>
      <c r="BD47" s="491">
        <v>501251332</v>
      </c>
      <c r="BE47" s="491"/>
      <c r="BF47" s="491"/>
      <c r="BG47" s="491"/>
      <c r="BH47" s="147"/>
      <c r="BI47" s="494">
        <v>17</v>
      </c>
      <c r="BJ47" s="494"/>
      <c r="BK47" s="135"/>
      <c r="BL47" s="495">
        <v>1000</v>
      </c>
      <c r="BM47" s="495"/>
      <c r="BN47" s="135"/>
      <c r="BO47" s="491" t="s">
        <v>12</v>
      </c>
      <c r="BP47" s="491"/>
      <c r="BQ47" s="135"/>
      <c r="BR47" s="495">
        <v>0</v>
      </c>
      <c r="BS47" s="495"/>
      <c r="BT47" s="495"/>
      <c r="BU47" s="495"/>
      <c r="BV47" s="135"/>
      <c r="BW47" s="496">
        <f>DATE('RD925 Form'!AJ49,12,15)</f>
        <v>43814</v>
      </c>
      <c r="BX47" s="496"/>
      <c r="BY47" s="496"/>
      <c r="BZ47" s="135"/>
      <c r="CA47" s="495">
        <v>7</v>
      </c>
      <c r="CB47" s="495"/>
      <c r="CC47" s="495"/>
      <c r="CD47" s="495"/>
      <c r="CE47" s="135"/>
      <c r="CF47" s="496">
        <f>DATE('RD925 Form'!AJ49+1,1,22)</f>
        <v>43852</v>
      </c>
      <c r="CG47" s="496"/>
      <c r="CH47" s="496"/>
      <c r="CI47" s="206" t="s">
        <v>59</v>
      </c>
      <c r="CJ47" s="500">
        <f>IF(AND(BA47="",BD47=""),"",ROUND((CA47-BR47)*BI47*IF(BO47="gal",1,7.48)*BL47/(CF47-BW47),0))</f>
        <v>3132</v>
      </c>
      <c r="CK47" s="500"/>
      <c r="CL47" s="500"/>
      <c r="CM47" s="500"/>
      <c r="CN47" s="500"/>
      <c r="CO47" s="500"/>
    </row>
    <row r="48" spans="1:93" x14ac:dyDescent="0.25">
      <c r="A48" s="452"/>
      <c r="B48" s="439" t="s">
        <v>33</v>
      </c>
      <c r="C48" s="439"/>
      <c r="D48" s="439"/>
      <c r="E48" s="439"/>
      <c r="F48" s="439"/>
      <c r="G48" s="439"/>
      <c r="H48" s="126"/>
      <c r="I48" s="453" t="str">
        <f>IF(G9="","",G9)</f>
        <v/>
      </c>
      <c r="J48" s="453"/>
      <c r="K48" s="453"/>
      <c r="L48" s="453"/>
      <c r="M48" s="453"/>
      <c r="N48" s="344" t="s">
        <v>59</v>
      </c>
      <c r="O48" s="423"/>
      <c r="P48" s="423"/>
      <c r="Q48" s="423"/>
      <c r="R48" s="423"/>
      <c r="S48" s="423"/>
      <c r="T48" s="423"/>
      <c r="U48" s="423"/>
      <c r="V48" s="423"/>
      <c r="W48" s="1" t="s">
        <v>12</v>
      </c>
      <c r="X48" s="467"/>
      <c r="Y48" s="127"/>
      <c r="Z48" s="439" t="s">
        <v>33</v>
      </c>
      <c r="AA48" s="439"/>
      <c r="AB48" s="439"/>
      <c r="AC48" s="439"/>
      <c r="AD48" s="465" t="str">
        <f>IF(G14="","",G14)</f>
        <v/>
      </c>
      <c r="AE48" s="465"/>
      <c r="AF48" s="465"/>
      <c r="AG48" s="465"/>
      <c r="AH48" s="465"/>
      <c r="AI48" s="465"/>
      <c r="AJ48" s="465"/>
      <c r="AK48" s="161" t="s">
        <v>59</v>
      </c>
      <c r="AL48" s="464"/>
      <c r="AM48" s="464"/>
      <c r="AN48" s="464"/>
      <c r="AO48" s="464"/>
      <c r="AP48" s="464"/>
      <c r="AQ48" s="464"/>
      <c r="AR48" s="464"/>
      <c r="AS48" s="464"/>
      <c r="AT48" s="464"/>
      <c r="AU48" s="1" t="s">
        <v>12</v>
      </c>
      <c r="AV48" s="168"/>
      <c r="BA48" s="491" t="s">
        <v>155</v>
      </c>
      <c r="BB48" s="491"/>
      <c r="BC48" s="135"/>
      <c r="BD48" s="491">
        <v>501251333</v>
      </c>
      <c r="BE48" s="491"/>
      <c r="BF48" s="491"/>
      <c r="BG48" s="491"/>
      <c r="BH48" s="147"/>
      <c r="BI48" s="494">
        <v>366</v>
      </c>
      <c r="BJ48" s="494"/>
      <c r="BK48" s="135"/>
      <c r="BL48" s="495">
        <v>10</v>
      </c>
      <c r="BM48" s="495"/>
      <c r="BN48" s="135"/>
      <c r="BO48" s="491" t="s">
        <v>12</v>
      </c>
      <c r="BP48" s="491"/>
      <c r="BQ48" s="135"/>
      <c r="BR48" s="495">
        <v>7</v>
      </c>
      <c r="BS48" s="495"/>
      <c r="BT48" s="495"/>
      <c r="BU48" s="495"/>
      <c r="BV48" s="135"/>
      <c r="BW48" s="496">
        <f>DATE('RD925 Form'!AJ49-1,12,29)</f>
        <v>43463</v>
      </c>
      <c r="BX48" s="496"/>
      <c r="BY48" s="496"/>
      <c r="BZ48" s="135"/>
      <c r="CA48" s="495">
        <v>10</v>
      </c>
      <c r="CB48" s="495"/>
      <c r="CC48" s="495"/>
      <c r="CD48" s="495"/>
      <c r="CE48" s="135"/>
      <c r="CF48" s="496">
        <f>BW48+BI48</f>
        <v>43829</v>
      </c>
      <c r="CG48" s="496"/>
      <c r="CH48" s="496"/>
      <c r="CI48" s="206" t="s">
        <v>59</v>
      </c>
      <c r="CJ48" s="500">
        <f>IF(AND(BA48="",BD48=""),"",ROUND((CA48-BR48)*BI48*IF(BO48="gal",1,7.48)*BL48/(CF48-BW48),0))</f>
        <v>30</v>
      </c>
      <c r="CK48" s="500"/>
      <c r="CL48" s="500"/>
      <c r="CM48" s="500"/>
      <c r="CN48" s="500"/>
      <c r="CO48" s="500"/>
    </row>
    <row r="49" spans="1:93" ht="15.75" customHeight="1" x14ac:dyDescent="0.25">
      <c r="A49" s="452"/>
      <c r="B49" s="439" t="s">
        <v>33</v>
      </c>
      <c r="C49" s="439"/>
      <c r="D49" s="439"/>
      <c r="E49" s="439"/>
      <c r="F49" s="439"/>
      <c r="G49" s="439"/>
      <c r="H49" s="126"/>
      <c r="I49" s="453" t="str">
        <f>IF(G10="","",G10)</f>
        <v/>
      </c>
      <c r="J49" s="453"/>
      <c r="K49" s="453"/>
      <c r="L49" s="453"/>
      <c r="M49" s="453"/>
      <c r="N49" s="344" t="s">
        <v>59</v>
      </c>
      <c r="O49" s="423"/>
      <c r="P49" s="423"/>
      <c r="Q49" s="423"/>
      <c r="R49" s="423"/>
      <c r="S49" s="423"/>
      <c r="T49" s="423"/>
      <c r="U49" s="423"/>
      <c r="V49" s="423"/>
      <c r="W49" s="1" t="s">
        <v>12</v>
      </c>
      <c r="X49" s="467"/>
      <c r="Y49" s="127"/>
      <c r="Z49" s="439" t="s">
        <v>33</v>
      </c>
      <c r="AA49" s="439"/>
      <c r="AB49" s="439"/>
      <c r="AC49" s="439"/>
      <c r="AD49" s="466" t="str">
        <f>IF(G15="","",G15)</f>
        <v/>
      </c>
      <c r="AE49" s="466"/>
      <c r="AF49" s="466"/>
      <c r="AG49" s="466"/>
      <c r="AH49" s="466"/>
      <c r="AI49" s="466"/>
      <c r="AJ49" s="466"/>
      <c r="AK49" s="161" t="s">
        <v>59</v>
      </c>
      <c r="AL49" s="464"/>
      <c r="AM49" s="464"/>
      <c r="AN49" s="464"/>
      <c r="AO49" s="464"/>
      <c r="AP49" s="464"/>
      <c r="AQ49" s="464"/>
      <c r="AR49" s="464"/>
      <c r="AS49" s="464"/>
      <c r="AT49" s="464"/>
      <c r="AU49" s="1" t="s">
        <v>12</v>
      </c>
      <c r="AV49" s="168"/>
      <c r="AZ49" s="195"/>
      <c r="BA49" s="491" t="s">
        <v>159</v>
      </c>
      <c r="BB49" s="491"/>
      <c r="BC49" s="135"/>
      <c r="BD49" s="491" t="s">
        <v>166</v>
      </c>
      <c r="BE49" s="491"/>
      <c r="BF49" s="491"/>
      <c r="BG49" s="491"/>
      <c r="BH49" s="147"/>
      <c r="BI49" s="494">
        <v>362</v>
      </c>
      <c r="BJ49" s="494"/>
      <c r="BK49" s="135"/>
      <c r="BL49" s="495">
        <v>10</v>
      </c>
      <c r="BM49" s="495"/>
      <c r="BN49" s="135"/>
      <c r="BO49" s="491" t="s">
        <v>12</v>
      </c>
      <c r="BP49" s="491"/>
      <c r="BQ49" s="135"/>
      <c r="BR49" s="495">
        <v>1423</v>
      </c>
      <c r="BS49" s="495"/>
      <c r="BT49" s="495"/>
      <c r="BU49" s="495"/>
      <c r="BV49" s="135"/>
      <c r="BW49" s="496">
        <f>DATE('RD925 Form'!AJ49-1,12,29)</f>
        <v>43463</v>
      </c>
      <c r="BX49" s="496"/>
      <c r="BY49" s="496"/>
      <c r="BZ49" s="135"/>
      <c r="CA49" s="495">
        <v>5638</v>
      </c>
      <c r="CB49" s="495"/>
      <c r="CC49" s="495"/>
      <c r="CD49" s="495"/>
      <c r="CE49" s="135"/>
      <c r="CF49" s="496">
        <f>BW49+BI49</f>
        <v>43825</v>
      </c>
      <c r="CG49" s="496"/>
      <c r="CH49" s="496"/>
      <c r="CI49" s="206" t="s">
        <v>59</v>
      </c>
      <c r="CJ49" s="500">
        <f>IF(AND(BA49="",BD49=""),"",ROUND((CA49-BR49)*BI49*IF(BO49="gal",1,7.48)*BL49/(CF49-BW49),0))</f>
        <v>42150</v>
      </c>
      <c r="CK49" s="500"/>
      <c r="CL49" s="500"/>
      <c r="CM49" s="500"/>
      <c r="CN49" s="500"/>
      <c r="CO49" s="500"/>
    </row>
    <row r="50" spans="1:93" s="195" customFormat="1" ht="3.75" customHeight="1" x14ac:dyDescent="0.25">
      <c r="A50" s="452"/>
      <c r="B50" s="439" t="s">
        <v>33</v>
      </c>
      <c r="C50" s="439"/>
      <c r="D50" s="439"/>
      <c r="E50" s="439"/>
      <c r="F50" s="439"/>
      <c r="G50" s="439"/>
      <c r="H50" s="126"/>
      <c r="I50" s="456" t="str">
        <f>IF(G11="","",G11)</f>
        <v/>
      </c>
      <c r="J50" s="456"/>
      <c r="K50" s="456"/>
      <c r="L50" s="456"/>
      <c r="M50" s="456"/>
      <c r="N50" s="457" t="s">
        <v>59</v>
      </c>
      <c r="O50" s="458"/>
      <c r="P50" s="458"/>
      <c r="Q50" s="458"/>
      <c r="R50" s="458"/>
      <c r="S50" s="458"/>
      <c r="T50" s="458"/>
      <c r="U50" s="458"/>
      <c r="V50" s="458"/>
      <c r="W50" s="460" t="s">
        <v>12</v>
      </c>
      <c r="X50" s="467"/>
      <c r="Y50" s="127"/>
      <c r="Z50" s="194"/>
      <c r="AA50" s="194"/>
      <c r="AB50" s="194"/>
      <c r="AC50" s="194"/>
      <c r="AD50" s="174"/>
      <c r="AE50" s="196"/>
      <c r="AF50" s="196"/>
      <c r="AG50" s="196"/>
      <c r="AH50" s="196"/>
      <c r="AI50" s="196"/>
      <c r="AJ50" s="196"/>
      <c r="AK50" s="202"/>
      <c r="AL50" s="202"/>
      <c r="AM50" s="202"/>
      <c r="AN50" s="202"/>
      <c r="AO50" s="202"/>
      <c r="AP50" s="202"/>
      <c r="AQ50" s="202"/>
      <c r="AR50" s="202"/>
      <c r="AS50" s="202"/>
      <c r="AT50" s="202"/>
      <c r="AU50" s="202"/>
      <c r="AV50" s="202"/>
      <c r="AZ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row>
    <row r="51" spans="1:93" ht="12" customHeight="1" x14ac:dyDescent="0.25">
      <c r="A51" s="452"/>
      <c r="B51" s="439"/>
      <c r="C51" s="439"/>
      <c r="D51" s="439"/>
      <c r="E51" s="439"/>
      <c r="F51" s="439"/>
      <c r="G51" s="439"/>
      <c r="H51" s="126"/>
      <c r="I51" s="453"/>
      <c r="J51" s="453"/>
      <c r="K51" s="453"/>
      <c r="L51" s="453"/>
      <c r="M51" s="453"/>
      <c r="N51" s="457"/>
      <c r="O51" s="459"/>
      <c r="P51" s="459"/>
      <c r="Q51" s="459"/>
      <c r="R51" s="459"/>
      <c r="S51" s="459"/>
      <c r="T51" s="459"/>
      <c r="U51" s="459"/>
      <c r="V51" s="459"/>
      <c r="W51" s="460"/>
      <c r="X51" s="467"/>
      <c r="Y51" s="127"/>
      <c r="Z51" s="127"/>
      <c r="AA51" s="127"/>
      <c r="AB51" s="127"/>
      <c r="AC51" s="127"/>
      <c r="AD51" s="126"/>
      <c r="AE51" s="196"/>
      <c r="AF51" s="196"/>
      <c r="AG51" s="196"/>
      <c r="AH51" s="196"/>
      <c r="AI51" s="196"/>
      <c r="AJ51" s="196"/>
      <c r="AK51" s="201"/>
      <c r="AL51" s="203"/>
      <c r="AM51" s="203"/>
      <c r="AN51" s="203"/>
      <c r="AO51" s="203"/>
      <c r="AP51" s="203"/>
      <c r="AQ51" s="203"/>
      <c r="AR51" s="203"/>
      <c r="AS51" s="203"/>
      <c r="AT51" s="203"/>
      <c r="AU51" s="196"/>
      <c r="AV51" s="127"/>
    </row>
    <row r="52" spans="1:93" x14ac:dyDescent="0.25">
      <c r="A52" s="452"/>
      <c r="B52" s="439" t="s">
        <v>33</v>
      </c>
      <c r="C52" s="439"/>
      <c r="D52" s="439"/>
      <c r="E52" s="439"/>
      <c r="F52" s="439"/>
      <c r="G52" s="439"/>
      <c r="H52" s="126"/>
      <c r="I52" s="454" t="str">
        <f>IF(G12="","",G12)</f>
        <v/>
      </c>
      <c r="J52" s="454"/>
      <c r="K52" s="454"/>
      <c r="L52" s="454"/>
      <c r="M52" s="454"/>
      <c r="N52" s="344" t="s">
        <v>59</v>
      </c>
      <c r="O52" s="423"/>
      <c r="P52" s="423"/>
      <c r="Q52" s="423"/>
      <c r="R52" s="423"/>
      <c r="S52" s="423"/>
      <c r="T52" s="423"/>
      <c r="U52" s="423"/>
      <c r="V52" s="423"/>
      <c r="W52" s="1" t="s">
        <v>12</v>
      </c>
      <c r="X52" s="467"/>
      <c r="Y52" s="127"/>
      <c r="AA52" s="78"/>
      <c r="AB52" s="78"/>
      <c r="AC52" s="78"/>
      <c r="AD52" s="126"/>
      <c r="AE52" s="455" t="s">
        <v>122</v>
      </c>
      <c r="AF52" s="455"/>
      <c r="AG52" s="455"/>
      <c r="AH52" s="455"/>
      <c r="AI52" s="455"/>
      <c r="AJ52" s="455"/>
      <c r="AK52" s="204" t="s">
        <v>59</v>
      </c>
      <c r="AL52" s="469" t="str">
        <f>IF(SUM(O47:V52,AL47:AT51)=0,"",SUM(O47:V52,AL47:AT51))</f>
        <v/>
      </c>
      <c r="AM52" s="469"/>
      <c r="AN52" s="469"/>
      <c r="AO52" s="469"/>
      <c r="AP52" s="469"/>
      <c r="AQ52" s="469"/>
      <c r="AR52" s="469"/>
      <c r="AS52" s="469"/>
      <c r="AT52" s="469"/>
      <c r="AU52" s="196" t="s">
        <v>12</v>
      </c>
      <c r="AV52" s="127"/>
      <c r="BM52" s="468" t="s">
        <v>104</v>
      </c>
      <c r="BN52" s="468"/>
      <c r="BO52" s="468"/>
      <c r="BP52" s="468"/>
      <c r="BQ52" s="468"/>
      <c r="BR52" s="468"/>
    </row>
    <row r="53" spans="1:93" ht="3.75" customHeight="1" x14ac:dyDescent="0.25">
      <c r="A53" s="127"/>
      <c r="B53" s="127"/>
      <c r="C53" s="127"/>
      <c r="D53" s="127"/>
      <c r="E53" s="127"/>
      <c r="H53" s="127"/>
      <c r="I53" s="127"/>
      <c r="J53" s="127"/>
      <c r="K53" s="127"/>
      <c r="L53" s="127"/>
      <c r="M53" s="127"/>
      <c r="N53" s="168"/>
      <c r="O53" s="168"/>
      <c r="P53" s="168"/>
      <c r="Q53" s="168"/>
      <c r="R53" s="168"/>
      <c r="S53" s="168"/>
      <c r="T53" s="168"/>
      <c r="U53" s="168"/>
      <c r="V53" s="168"/>
      <c r="W53" s="168"/>
      <c r="X53" s="168"/>
      <c r="Y53" s="127"/>
      <c r="Z53" s="127"/>
      <c r="AA53" s="127"/>
      <c r="AB53" s="127"/>
      <c r="AC53" s="127"/>
      <c r="AW53" s="19"/>
      <c r="AZ53" s="118"/>
      <c r="BD53" s="439" t="s">
        <v>33</v>
      </c>
      <c r="BE53" s="439"/>
      <c r="BF53" s="439"/>
      <c r="BG53" s="439"/>
      <c r="BH53" s="493" t="s">
        <v>157</v>
      </c>
      <c r="BI53" s="493"/>
      <c r="BJ53" s="493"/>
      <c r="BK53" s="493"/>
      <c r="BL53" s="492" t="s">
        <v>59</v>
      </c>
      <c r="BM53" s="499">
        <f>SUM(CJ42:CO48)-CJ49</f>
        <v>168065589</v>
      </c>
      <c r="BN53" s="499"/>
      <c r="BO53" s="499"/>
      <c r="BP53" s="499"/>
      <c r="BQ53" s="499"/>
      <c r="BR53" s="499"/>
      <c r="BS53" s="498" t="s">
        <v>12</v>
      </c>
    </row>
    <row r="54" spans="1:93" s="118" customFormat="1" x14ac:dyDescent="0.25">
      <c r="A54" s="28"/>
      <c r="B54" s="119"/>
      <c r="C54" s="119"/>
      <c r="D54" s="119"/>
      <c r="E54" s="119"/>
      <c r="F54" s="119"/>
      <c r="G54" s="131"/>
      <c r="H54" s="28"/>
      <c r="I54" s="13"/>
      <c r="J54" s="13"/>
      <c r="K54" s="13"/>
      <c r="L54" s="13"/>
      <c r="M54" s="13"/>
      <c r="N54" s="13"/>
      <c r="O54" s="28"/>
      <c r="P54" s="28"/>
      <c r="Q54" s="28"/>
      <c r="R54" s="28"/>
      <c r="S54" s="19"/>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Z54" s="76"/>
      <c r="BA54" s="76"/>
      <c r="BB54" s="76"/>
      <c r="BC54" s="76"/>
      <c r="BD54" s="439"/>
      <c r="BE54" s="439"/>
      <c r="BF54" s="439"/>
      <c r="BG54" s="439"/>
      <c r="BH54" s="450"/>
      <c r="BI54" s="450"/>
      <c r="BJ54" s="450"/>
      <c r="BK54" s="450"/>
      <c r="BL54" s="492"/>
      <c r="BM54" s="495"/>
      <c r="BN54" s="495"/>
      <c r="BO54" s="495"/>
      <c r="BP54" s="495"/>
      <c r="BQ54" s="495"/>
      <c r="BR54" s="495"/>
      <c r="BS54" s="498"/>
      <c r="CJ54" s="76"/>
      <c r="CK54" s="76"/>
      <c r="CL54" s="76"/>
      <c r="CM54" s="76"/>
      <c r="CN54" s="76"/>
      <c r="CO54" s="76"/>
    </row>
    <row r="55" spans="1:93" x14ac:dyDescent="0.25">
      <c r="A55" s="303" t="s">
        <v>92</v>
      </c>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5"/>
      <c r="BE55" s="497" t="s">
        <v>122</v>
      </c>
      <c r="BF55" s="497"/>
      <c r="BG55" s="497"/>
      <c r="BH55" s="497"/>
      <c r="BI55" s="497"/>
      <c r="BJ55" s="497"/>
      <c r="BK55" s="497"/>
      <c r="BL55" s="201" t="s">
        <v>59</v>
      </c>
      <c r="BM55" s="495">
        <f>BM53</f>
        <v>168065589</v>
      </c>
      <c r="BN55" s="495"/>
      <c r="BO55" s="495"/>
      <c r="BP55" s="495"/>
      <c r="BQ55" s="495"/>
      <c r="BR55" s="495"/>
      <c r="BS55" s="236" t="s">
        <v>12</v>
      </c>
    </row>
    <row r="56" spans="1:93" x14ac:dyDescent="0.25">
      <c r="A56" s="501"/>
      <c r="B56" s="502"/>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2"/>
      <c r="AI56" s="502"/>
      <c r="AJ56" s="502"/>
      <c r="AK56" s="502"/>
      <c r="AL56" s="502"/>
      <c r="AM56" s="502"/>
      <c r="AN56" s="502"/>
      <c r="AO56" s="502"/>
      <c r="AP56" s="502"/>
      <c r="AQ56" s="502"/>
      <c r="AR56" s="502"/>
      <c r="AS56" s="502"/>
      <c r="AT56" s="502"/>
      <c r="AU56" s="502"/>
      <c r="AV56" s="503"/>
    </row>
    <row r="57" spans="1:93" x14ac:dyDescent="0.25">
      <c r="A57" s="501"/>
      <c r="B57" s="502"/>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c r="AH57" s="502"/>
      <c r="AI57" s="502"/>
      <c r="AJ57" s="502"/>
      <c r="AK57" s="502"/>
      <c r="AL57" s="502"/>
      <c r="AM57" s="502"/>
      <c r="AN57" s="502"/>
      <c r="AO57" s="502"/>
      <c r="AP57" s="502"/>
      <c r="AQ57" s="502"/>
      <c r="AR57" s="502"/>
      <c r="AS57" s="502"/>
      <c r="AT57" s="502"/>
      <c r="AU57" s="502"/>
      <c r="AV57" s="503"/>
    </row>
    <row r="58" spans="1:93" x14ac:dyDescent="0.25">
      <c r="A58" s="501"/>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02"/>
      <c r="AL58" s="502"/>
      <c r="AM58" s="502"/>
      <c r="AN58" s="502"/>
      <c r="AO58" s="502"/>
      <c r="AP58" s="502"/>
      <c r="AQ58" s="502"/>
      <c r="AR58" s="502"/>
      <c r="AS58" s="502"/>
      <c r="AT58" s="502"/>
      <c r="AU58" s="502"/>
      <c r="AV58" s="503"/>
    </row>
    <row r="59" spans="1:93" x14ac:dyDescent="0.25">
      <c r="A59" s="501"/>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502"/>
      <c r="AH59" s="502"/>
      <c r="AI59" s="502"/>
      <c r="AJ59" s="502"/>
      <c r="AK59" s="502"/>
      <c r="AL59" s="502"/>
      <c r="AM59" s="502"/>
      <c r="AN59" s="502"/>
      <c r="AO59" s="502"/>
      <c r="AP59" s="502"/>
      <c r="AQ59" s="502"/>
      <c r="AR59" s="502"/>
      <c r="AS59" s="502"/>
      <c r="AT59" s="502"/>
      <c r="AU59" s="502"/>
      <c r="AV59" s="503"/>
    </row>
    <row r="60" spans="1:93" x14ac:dyDescent="0.25">
      <c r="A60" s="504"/>
      <c r="B60" s="505"/>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505"/>
      <c r="AV60" s="506"/>
    </row>
  </sheetData>
  <sheetProtection algorithmName="SHA-512" hashValue="ZIFnCLCTHa0tSZdtaQQtyah+TtmUrEApjYE4oipCvluwSVkxlw82OBixXCfVvEaMcvGBvlevqdSkq/lcRWxu2g==" saltValue="G9zxYsiMu+P7+W0EKTza7w==" spinCount="100000" sheet="1" selectLockedCells="1"/>
  <mergeCells count="472">
    <mergeCell ref="A56:AV60"/>
    <mergeCell ref="R15:S15"/>
    <mergeCell ref="O15:P15"/>
    <mergeCell ref="A15:E15"/>
    <mergeCell ref="AM14:AN14"/>
    <mergeCell ref="X14:Y14"/>
    <mergeCell ref="U14:V14"/>
    <mergeCell ref="R14:S14"/>
    <mergeCell ref="O14:P14"/>
    <mergeCell ref="A14:E14"/>
    <mergeCell ref="AH14:AI14"/>
    <mergeCell ref="AH15:AI15"/>
    <mergeCell ref="AT15:AU15"/>
    <mergeCell ref="AT14:AU14"/>
    <mergeCell ref="AQ40:AV40"/>
    <mergeCell ref="AQ41:AV41"/>
    <mergeCell ref="AQ21:AV21"/>
    <mergeCell ref="AQ22:AV22"/>
    <mergeCell ref="AQ23:AV23"/>
    <mergeCell ref="AQ24:AV24"/>
    <mergeCell ref="AQ25:AV25"/>
    <mergeCell ref="AQ26:AV26"/>
    <mergeCell ref="AQ27:AV27"/>
    <mergeCell ref="AQ28:AV28"/>
    <mergeCell ref="CJ44:CO44"/>
    <mergeCell ref="AO8:AP8"/>
    <mergeCell ref="AO9:AP9"/>
    <mergeCell ref="AO10:AP10"/>
    <mergeCell ref="AO11:AP11"/>
    <mergeCell ref="AO12:AP12"/>
    <mergeCell ref="AO13:AP13"/>
    <mergeCell ref="AO14:AP14"/>
    <mergeCell ref="AO15:AP15"/>
    <mergeCell ref="AQ15:AR15"/>
    <mergeCell ref="AQ8:AR8"/>
    <mergeCell ref="AQ9:AR9"/>
    <mergeCell ref="AQ14:AR14"/>
    <mergeCell ref="AQ13:AR13"/>
    <mergeCell ref="AQ11:AR11"/>
    <mergeCell ref="AQ12:AR12"/>
    <mergeCell ref="AT12:AU12"/>
    <mergeCell ref="AT13:AU13"/>
    <mergeCell ref="AT9:AU9"/>
    <mergeCell ref="AT10:AU10"/>
    <mergeCell ref="AT11:AU11"/>
    <mergeCell ref="BD44:BG44"/>
    <mergeCell ref="BA44:BB44"/>
    <mergeCell ref="BW44:BY44"/>
    <mergeCell ref="CJ49:CO49"/>
    <mergeCell ref="BR49:BU49"/>
    <mergeCell ref="BW49:BY49"/>
    <mergeCell ref="CA49:CD49"/>
    <mergeCell ref="CF49:CH49"/>
    <mergeCell ref="BD46:BG46"/>
    <mergeCell ref="BI46:BJ46"/>
    <mergeCell ref="BR46:BU46"/>
    <mergeCell ref="BW46:BY46"/>
    <mergeCell ref="CA46:CD46"/>
    <mergeCell ref="BL46:BM46"/>
    <mergeCell ref="BO46:BP46"/>
    <mergeCell ref="CJ48:CO48"/>
    <mergeCell ref="BD47:BG47"/>
    <mergeCell ref="CF47:CH47"/>
    <mergeCell ref="CJ47:CO47"/>
    <mergeCell ref="BR48:BU48"/>
    <mergeCell ref="BW48:BY48"/>
    <mergeCell ref="CF48:CH48"/>
    <mergeCell ref="CF46:CH46"/>
    <mergeCell ref="CJ46:CO46"/>
    <mergeCell ref="CF44:CH44"/>
    <mergeCell ref="BE55:BK55"/>
    <mergeCell ref="BM55:BR55"/>
    <mergeCell ref="BD53:BG54"/>
    <mergeCell ref="BD48:BG48"/>
    <mergeCell ref="BI48:BJ48"/>
    <mergeCell ref="BL48:BM48"/>
    <mergeCell ref="BO48:BP48"/>
    <mergeCell ref="BM52:BR52"/>
    <mergeCell ref="BS53:BS54"/>
    <mergeCell ref="BM53:BR54"/>
    <mergeCell ref="CA44:CD44"/>
    <mergeCell ref="BI44:BJ44"/>
    <mergeCell ref="BL44:BM44"/>
    <mergeCell ref="BO44:BP44"/>
    <mergeCell ref="BR44:BU44"/>
    <mergeCell ref="BA46:BB46"/>
    <mergeCell ref="BL53:BL54"/>
    <mergeCell ref="BH53:BK54"/>
    <mergeCell ref="BI47:BJ47"/>
    <mergeCell ref="BL47:BM47"/>
    <mergeCell ref="BO47:BP47"/>
    <mergeCell ref="BR47:BU47"/>
    <mergeCell ref="BW47:BY47"/>
    <mergeCell ref="CA47:CD47"/>
    <mergeCell ref="CA48:CD48"/>
    <mergeCell ref="BA49:BB49"/>
    <mergeCell ref="BD49:BG49"/>
    <mergeCell ref="BI49:BJ49"/>
    <mergeCell ref="BL49:BM49"/>
    <mergeCell ref="BO49:BP49"/>
    <mergeCell ref="BA47:BB47"/>
    <mergeCell ref="BA48:BB48"/>
    <mergeCell ref="AZ2:CO2"/>
    <mergeCell ref="BA4:CO7"/>
    <mergeCell ref="BT38:BU39"/>
    <mergeCell ref="BQ38:BR39"/>
    <mergeCell ref="BN38:BO39"/>
    <mergeCell ref="BK38:BL39"/>
    <mergeCell ref="BA37:BH37"/>
    <mergeCell ref="BA31:BQ31"/>
    <mergeCell ref="BB23:CO24"/>
    <mergeCell ref="BA10:CO11"/>
    <mergeCell ref="BB12:CO14"/>
    <mergeCell ref="BB15:CO18"/>
    <mergeCell ref="BB19:CO22"/>
    <mergeCell ref="BB26:CO27"/>
    <mergeCell ref="AF23:AJ23"/>
    <mergeCell ref="AL23:AN23"/>
    <mergeCell ref="M22:N22"/>
    <mergeCell ref="AF21:AJ21"/>
    <mergeCell ref="V22:Y22"/>
    <mergeCell ref="AA22:AD22"/>
    <mergeCell ref="AF22:AJ22"/>
    <mergeCell ref="AQ33:AV33"/>
    <mergeCell ref="AQ34:AV34"/>
    <mergeCell ref="M23:N23"/>
    <mergeCell ref="P22:Q22"/>
    <mergeCell ref="S22:T22"/>
    <mergeCell ref="AQ29:AV29"/>
    <mergeCell ref="AQ30:AV30"/>
    <mergeCell ref="AQ31:AV31"/>
    <mergeCell ref="AQ32:AV32"/>
    <mergeCell ref="B23:D23"/>
    <mergeCell ref="P23:Q23"/>
    <mergeCell ref="S23:T23"/>
    <mergeCell ref="V23:Y23"/>
    <mergeCell ref="AA23:AD23"/>
    <mergeCell ref="F22:K22"/>
    <mergeCell ref="F23:K23"/>
    <mergeCell ref="B21:D21"/>
    <mergeCell ref="O21:R21"/>
    <mergeCell ref="B22:D22"/>
    <mergeCell ref="F21:K21"/>
    <mergeCell ref="S21:T21"/>
    <mergeCell ref="AA21:AD21"/>
    <mergeCell ref="V21:Y21"/>
    <mergeCell ref="M21:N21"/>
    <mergeCell ref="AL22:AN22"/>
    <mergeCell ref="B17:AU17"/>
    <mergeCell ref="A18:Q18"/>
    <mergeCell ref="A16:E16"/>
    <mergeCell ref="AL21:AN21"/>
    <mergeCell ref="AE12:AG12"/>
    <mergeCell ref="AJ12:AK12"/>
    <mergeCell ref="AA11:AB11"/>
    <mergeCell ref="AE11:AG11"/>
    <mergeCell ref="AJ11:AK11"/>
    <mergeCell ref="AM11:AN11"/>
    <mergeCell ref="AM12:AN12"/>
    <mergeCell ref="AC11:AD11"/>
    <mergeCell ref="AC12:AD12"/>
    <mergeCell ref="AH11:AI11"/>
    <mergeCell ref="AH12:AI12"/>
    <mergeCell ref="AJ9:AK9"/>
    <mergeCell ref="AC8:AD8"/>
    <mergeCell ref="AJ7:AK7"/>
    <mergeCell ref="U11:V11"/>
    <mergeCell ref="X11:Y11"/>
    <mergeCell ref="AC9:AD9"/>
    <mergeCell ref="AC10:AD10"/>
    <mergeCell ref="U9:V9"/>
    <mergeCell ref="X9:Y9"/>
    <mergeCell ref="AA9:AB9"/>
    <mergeCell ref="AE9:AG9"/>
    <mergeCell ref="AE10:AG10"/>
    <mergeCell ref="AJ10:AK10"/>
    <mergeCell ref="AH8:AI8"/>
    <mergeCell ref="AH9:AI9"/>
    <mergeCell ref="AH10:AI10"/>
    <mergeCell ref="AH7:AI7"/>
    <mergeCell ref="A2:S2"/>
    <mergeCell ref="A8:E8"/>
    <mergeCell ref="A9:E9"/>
    <mergeCell ref="A4:Q4"/>
    <mergeCell ref="O10:P10"/>
    <mergeCell ref="R10:S10"/>
    <mergeCell ref="U10:V10"/>
    <mergeCell ref="X10:Y10"/>
    <mergeCell ref="AA10:AB10"/>
    <mergeCell ref="A10:E10"/>
    <mergeCell ref="G8:M8"/>
    <mergeCell ref="G9:M9"/>
    <mergeCell ref="G10:M10"/>
    <mergeCell ref="R8:S8"/>
    <mergeCell ref="O7:P7"/>
    <mergeCell ref="R7:S7"/>
    <mergeCell ref="O13:P13"/>
    <mergeCell ref="R13:S13"/>
    <mergeCell ref="O11:P11"/>
    <mergeCell ref="R11:S11"/>
    <mergeCell ref="H7:M7"/>
    <mergeCell ref="O9:P9"/>
    <mergeCell ref="R9:S9"/>
    <mergeCell ref="O12:P12"/>
    <mergeCell ref="R12:S12"/>
    <mergeCell ref="G13:M13"/>
    <mergeCell ref="AT7:AU7"/>
    <mergeCell ref="U8:V8"/>
    <mergeCell ref="X8:Y8"/>
    <mergeCell ref="U7:V7"/>
    <mergeCell ref="X7:Y7"/>
    <mergeCell ref="AA7:AB7"/>
    <mergeCell ref="AE7:AG7"/>
    <mergeCell ref="AT8:AU8"/>
    <mergeCell ref="AA8:AB8"/>
    <mergeCell ref="AE8:AG8"/>
    <mergeCell ref="AO7:AP7"/>
    <mergeCell ref="AM7:AN7"/>
    <mergeCell ref="AQ7:AR7"/>
    <mergeCell ref="G15:M15"/>
    <mergeCell ref="AJ8:AK8"/>
    <mergeCell ref="AM8:AN8"/>
    <mergeCell ref="AM9:AN9"/>
    <mergeCell ref="A11:E11"/>
    <mergeCell ref="A12:E12"/>
    <mergeCell ref="U13:V13"/>
    <mergeCell ref="X13:Y13"/>
    <mergeCell ref="AA13:AB13"/>
    <mergeCell ref="AE13:AG13"/>
    <mergeCell ref="AJ13:AK13"/>
    <mergeCell ref="AM13:AN13"/>
    <mergeCell ref="AC13:AD13"/>
    <mergeCell ref="AH13:AI13"/>
    <mergeCell ref="A13:E13"/>
    <mergeCell ref="O8:P8"/>
    <mergeCell ref="B25:D25"/>
    <mergeCell ref="P25:Q25"/>
    <mergeCell ref="S25:T25"/>
    <mergeCell ref="V25:Y25"/>
    <mergeCell ref="AA25:AD25"/>
    <mergeCell ref="AF25:AJ25"/>
    <mergeCell ref="AL25:AN25"/>
    <mergeCell ref="M24:N24"/>
    <mergeCell ref="M25:N25"/>
    <mergeCell ref="F24:K24"/>
    <mergeCell ref="F25:K25"/>
    <mergeCell ref="AL24:AN24"/>
    <mergeCell ref="B24:D24"/>
    <mergeCell ref="P24:Q24"/>
    <mergeCell ref="S24:T24"/>
    <mergeCell ref="V24:Y24"/>
    <mergeCell ref="AA24:AD24"/>
    <mergeCell ref="AF24:AJ24"/>
    <mergeCell ref="B27:D27"/>
    <mergeCell ref="P27:Q27"/>
    <mergeCell ref="S27:T27"/>
    <mergeCell ref="V27:Y27"/>
    <mergeCell ref="AA27:AD27"/>
    <mergeCell ref="AF27:AJ27"/>
    <mergeCell ref="AL27:AN27"/>
    <mergeCell ref="M26:N26"/>
    <mergeCell ref="M27:N27"/>
    <mergeCell ref="F26:K26"/>
    <mergeCell ref="F27:K27"/>
    <mergeCell ref="B26:D26"/>
    <mergeCell ref="P26:Q26"/>
    <mergeCell ref="S26:T26"/>
    <mergeCell ref="V26:Y26"/>
    <mergeCell ref="AA26:AD26"/>
    <mergeCell ref="AF26:AJ26"/>
    <mergeCell ref="AL26:AN26"/>
    <mergeCell ref="B28:D28"/>
    <mergeCell ref="P28:Q28"/>
    <mergeCell ref="S28:T28"/>
    <mergeCell ref="V28:Y28"/>
    <mergeCell ref="AA28:AD28"/>
    <mergeCell ref="AF28:AJ28"/>
    <mergeCell ref="AL28:AN28"/>
    <mergeCell ref="F28:K28"/>
    <mergeCell ref="M28:N28"/>
    <mergeCell ref="B29:D29"/>
    <mergeCell ref="P29:Q29"/>
    <mergeCell ref="S29:T29"/>
    <mergeCell ref="V29:Y29"/>
    <mergeCell ref="AA29:AD29"/>
    <mergeCell ref="AF29:AJ29"/>
    <mergeCell ref="AL29:AN29"/>
    <mergeCell ref="F29:K29"/>
    <mergeCell ref="M29:N29"/>
    <mergeCell ref="B30:D30"/>
    <mergeCell ref="P30:Q30"/>
    <mergeCell ref="S30:T30"/>
    <mergeCell ref="V30:Y30"/>
    <mergeCell ref="AA30:AD30"/>
    <mergeCell ref="AF30:AJ30"/>
    <mergeCell ref="AL30:AN30"/>
    <mergeCell ref="F30:K30"/>
    <mergeCell ref="M30:N30"/>
    <mergeCell ref="B31:D31"/>
    <mergeCell ref="P31:Q31"/>
    <mergeCell ref="S31:T31"/>
    <mergeCell ref="V31:Y31"/>
    <mergeCell ref="AA31:AD31"/>
    <mergeCell ref="AF31:AJ31"/>
    <mergeCell ref="AL31:AN31"/>
    <mergeCell ref="F31:K31"/>
    <mergeCell ref="M31:N31"/>
    <mergeCell ref="F33:K33"/>
    <mergeCell ref="B32:D32"/>
    <mergeCell ref="P32:Q32"/>
    <mergeCell ref="S32:T32"/>
    <mergeCell ref="V32:Y32"/>
    <mergeCell ref="AA32:AD32"/>
    <mergeCell ref="AF32:AJ32"/>
    <mergeCell ref="AL32:AN32"/>
    <mergeCell ref="F32:K32"/>
    <mergeCell ref="B33:D33"/>
    <mergeCell ref="P33:Q33"/>
    <mergeCell ref="S33:T33"/>
    <mergeCell ref="V33:Y33"/>
    <mergeCell ref="AA33:AD33"/>
    <mergeCell ref="AF33:AJ33"/>
    <mergeCell ref="AL33:AN33"/>
    <mergeCell ref="M32:N32"/>
    <mergeCell ref="M33:N33"/>
    <mergeCell ref="B34:D34"/>
    <mergeCell ref="P34:Q34"/>
    <mergeCell ref="S34:T34"/>
    <mergeCell ref="V34:Y34"/>
    <mergeCell ref="AA34:AD34"/>
    <mergeCell ref="AF34:AJ34"/>
    <mergeCell ref="AL34:AN34"/>
    <mergeCell ref="F34:K34"/>
    <mergeCell ref="F35:K35"/>
    <mergeCell ref="B35:D35"/>
    <mergeCell ref="P35:Q35"/>
    <mergeCell ref="S35:T35"/>
    <mergeCell ref="V35:Y35"/>
    <mergeCell ref="AA35:AD35"/>
    <mergeCell ref="AF35:AJ35"/>
    <mergeCell ref="AL35:AN35"/>
    <mergeCell ref="M34:N34"/>
    <mergeCell ref="M35:N35"/>
    <mergeCell ref="F36:K36"/>
    <mergeCell ref="F37:K37"/>
    <mergeCell ref="B37:D37"/>
    <mergeCell ref="P37:Q37"/>
    <mergeCell ref="S37:T37"/>
    <mergeCell ref="V37:Y37"/>
    <mergeCell ref="AA37:AD37"/>
    <mergeCell ref="M36:N36"/>
    <mergeCell ref="M37:N37"/>
    <mergeCell ref="B36:D36"/>
    <mergeCell ref="P36:Q36"/>
    <mergeCell ref="S36:T36"/>
    <mergeCell ref="V36:Y36"/>
    <mergeCell ref="AA36:AD36"/>
    <mergeCell ref="F41:K41"/>
    <mergeCell ref="B41:D41"/>
    <mergeCell ref="V41:Y41"/>
    <mergeCell ref="AL41:AN41"/>
    <mergeCell ref="P41:Q41"/>
    <mergeCell ref="S41:T41"/>
    <mergeCell ref="AA41:AD41"/>
    <mergeCell ref="AF41:AJ41"/>
    <mergeCell ref="M40:N40"/>
    <mergeCell ref="M41:N41"/>
    <mergeCell ref="F38:K38"/>
    <mergeCell ref="F39:K39"/>
    <mergeCell ref="AL39:AN39"/>
    <mergeCell ref="B39:D39"/>
    <mergeCell ref="P40:Q40"/>
    <mergeCell ref="S40:T40"/>
    <mergeCell ref="V40:Y40"/>
    <mergeCell ref="AA40:AD40"/>
    <mergeCell ref="AF40:AJ40"/>
    <mergeCell ref="AL40:AN40"/>
    <mergeCell ref="B40:D40"/>
    <mergeCell ref="F40:K40"/>
    <mergeCell ref="M38:N38"/>
    <mergeCell ref="M39:N39"/>
    <mergeCell ref="B38:D38"/>
    <mergeCell ref="P38:Q38"/>
    <mergeCell ref="S38:T38"/>
    <mergeCell ref="V38:Y38"/>
    <mergeCell ref="AA38:AD38"/>
    <mergeCell ref="P39:Q39"/>
    <mergeCell ref="S39:T39"/>
    <mergeCell ref="V39:Y39"/>
    <mergeCell ref="AA39:AD39"/>
    <mergeCell ref="AF39:AJ39"/>
    <mergeCell ref="AF37:AJ37"/>
    <mergeCell ref="AL37:AN37"/>
    <mergeCell ref="AF36:AJ36"/>
    <mergeCell ref="AF38:AJ38"/>
    <mergeCell ref="AL38:AN38"/>
    <mergeCell ref="AL47:AT47"/>
    <mergeCell ref="AL48:AT48"/>
    <mergeCell ref="AL49:AT49"/>
    <mergeCell ref="O48:V48"/>
    <mergeCell ref="O49:V49"/>
    <mergeCell ref="AD48:AJ48"/>
    <mergeCell ref="AD49:AJ49"/>
    <mergeCell ref="X45:X52"/>
    <mergeCell ref="O47:V47"/>
    <mergeCell ref="O52:V52"/>
    <mergeCell ref="AL46:AT46"/>
    <mergeCell ref="O46:V46"/>
    <mergeCell ref="AL52:AT52"/>
    <mergeCell ref="AL36:AN36"/>
    <mergeCell ref="AQ38:AV38"/>
    <mergeCell ref="AQ39:AV39"/>
    <mergeCell ref="AQ36:AV36"/>
    <mergeCell ref="AQ37:AV37"/>
    <mergeCell ref="AL2:AU3"/>
    <mergeCell ref="A45:A52"/>
    <mergeCell ref="I47:M47"/>
    <mergeCell ref="I48:M48"/>
    <mergeCell ref="I49:M49"/>
    <mergeCell ref="I52:M52"/>
    <mergeCell ref="Z47:AC47"/>
    <mergeCell ref="Z48:AC48"/>
    <mergeCell ref="Z49:AC49"/>
    <mergeCell ref="AE52:AJ52"/>
    <mergeCell ref="B47:G47"/>
    <mergeCell ref="B48:G48"/>
    <mergeCell ref="B49:G49"/>
    <mergeCell ref="B52:G52"/>
    <mergeCell ref="B50:G51"/>
    <mergeCell ref="I50:M51"/>
    <mergeCell ref="N50:N51"/>
    <mergeCell ref="O50:V51"/>
    <mergeCell ref="W50:W51"/>
    <mergeCell ref="AD47:AJ47"/>
    <mergeCell ref="BQ40:BR40"/>
    <mergeCell ref="BT40:BU40"/>
    <mergeCell ref="BA9:BU9"/>
    <mergeCell ref="BA42:BB43"/>
    <mergeCell ref="BK42:BN43"/>
    <mergeCell ref="BI42:BJ43"/>
    <mergeCell ref="BD42:BG43"/>
    <mergeCell ref="CJ42:CO43"/>
    <mergeCell ref="CF42:CH43"/>
    <mergeCell ref="CA42:CD43"/>
    <mergeCell ref="BW42:BY43"/>
    <mergeCell ref="BR42:BU43"/>
    <mergeCell ref="BO42:BP43"/>
    <mergeCell ref="BK40:BL40"/>
    <mergeCell ref="BN40:BO40"/>
    <mergeCell ref="BF40:BI40"/>
    <mergeCell ref="BA40:BE40"/>
    <mergeCell ref="BB35:CO36"/>
    <mergeCell ref="AQ35:AV35"/>
    <mergeCell ref="AM10:AN10"/>
    <mergeCell ref="AQ10:AR10"/>
    <mergeCell ref="G11:M11"/>
    <mergeCell ref="G12:M12"/>
    <mergeCell ref="U12:V12"/>
    <mergeCell ref="X12:Y12"/>
    <mergeCell ref="AA12:AB12"/>
    <mergeCell ref="G14:M14"/>
    <mergeCell ref="AM15:AN15"/>
    <mergeCell ref="U15:V15"/>
    <mergeCell ref="X15:Y15"/>
    <mergeCell ref="AA15:AB15"/>
    <mergeCell ref="AE15:AG15"/>
    <mergeCell ref="AJ15:AK15"/>
    <mergeCell ref="AA14:AB14"/>
    <mergeCell ref="AE14:AG14"/>
    <mergeCell ref="AJ14:AK14"/>
    <mergeCell ref="AC14:AD14"/>
    <mergeCell ref="AC15:AD15"/>
  </mergeCells>
  <dataValidations count="4">
    <dataValidation type="list" showInputMessage="1" showErrorMessage="1" sqref="Q8:Q15 T8:T15 W8:W15 Z8:Z15 AH8:AH15 AL8:AL15 AO8:AO15 AS8:AS15 AC8:AC15" xr:uid="{00000000-0002-0000-0200-000000000000}">
      <formula1>$AY$20:$AY$24</formula1>
    </dataValidation>
    <dataValidation type="list" showInputMessage="1" showErrorMessage="1" sqref="P22:Q41" xr:uid="{00000000-0002-0000-0200-000001000000}">
      <formula1>$AY$25:$AY$32</formula1>
    </dataValidation>
    <dataValidation type="list" showInputMessage="1" showErrorMessage="1" sqref="BO44:BP44 BO46:BP49" xr:uid="{00000000-0002-0000-0200-000002000000}">
      <formula1>$AY$17:$AY$18</formula1>
    </dataValidation>
    <dataValidation type="list" showInputMessage="1" showErrorMessage="1" sqref="S22:T41" xr:uid="{00000000-0002-0000-0200-000003000000}">
      <formula1>$AY$16:$AY$19</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19" t="str">
        <f>"For the "&amp;'RD925 Form'!AJ49&amp;" Reporting Year"</f>
        <v>For the 2019 Reporting Year</v>
      </c>
      <c r="AF2" s="420"/>
      <c r="AG2" s="420"/>
      <c r="AH2" s="420"/>
      <c r="AI2" s="420"/>
      <c r="AJ2" s="420"/>
      <c r="AK2" s="420"/>
      <c r="AL2" s="420"/>
      <c r="AM2" s="420"/>
      <c r="AN2" s="420"/>
      <c r="AO2" s="65"/>
      <c r="AP2" s="509" t="s">
        <v>222</v>
      </c>
      <c r="AQ2" s="509"/>
      <c r="AR2" s="509"/>
      <c r="AS2" s="509"/>
      <c r="AT2" s="509"/>
      <c r="AU2" s="509"/>
      <c r="AV2" s="509"/>
      <c r="AW2" s="509"/>
      <c r="AX2" s="509"/>
      <c r="AY2" s="509"/>
      <c r="AZ2" s="509"/>
      <c r="BA2" s="509"/>
      <c r="BB2" s="509"/>
      <c r="BC2" s="509"/>
      <c r="BD2" s="509"/>
      <c r="BE2" s="509"/>
      <c r="BF2" s="509"/>
      <c r="BG2" s="509"/>
      <c r="BH2" s="509"/>
      <c r="BI2" s="509"/>
      <c r="BJ2" s="509"/>
      <c r="BK2" s="509"/>
      <c r="BL2" s="509"/>
      <c r="BM2" s="509"/>
      <c r="BN2" s="509"/>
      <c r="BO2" s="509"/>
      <c r="BP2" s="509"/>
      <c r="BQ2" s="509"/>
      <c r="BR2" s="509"/>
      <c r="BS2" s="509"/>
      <c r="BT2" s="509"/>
      <c r="BU2" s="509"/>
      <c r="BV2" s="509"/>
      <c r="BW2" s="509"/>
      <c r="BX2" s="509"/>
      <c r="BY2" s="509"/>
      <c r="BZ2" s="509"/>
      <c r="CA2" s="509"/>
      <c r="CB2" s="509"/>
      <c r="CE2" s="65"/>
      <c r="CF2" s="65"/>
      <c r="CH2" s="65"/>
      <c r="CI2" s="65"/>
      <c r="CJ2" s="65"/>
      <c r="CM2" s="2"/>
      <c r="CN2" s="2"/>
      <c r="CS2" s="17"/>
      <c r="CT2" s="4"/>
      <c r="CU2" s="4"/>
      <c r="CV2" s="4"/>
      <c r="CW2" s="4"/>
    </row>
    <row r="3" spans="1:104" x14ac:dyDescent="0.25">
      <c r="AE3" s="420"/>
      <c r="AF3" s="420"/>
      <c r="AG3" s="420"/>
      <c r="AH3" s="420"/>
      <c r="AI3" s="420"/>
      <c r="AJ3" s="420"/>
      <c r="AK3" s="420"/>
      <c r="AL3" s="420"/>
      <c r="AM3" s="420"/>
      <c r="AN3" s="420"/>
      <c r="BS3" s="246"/>
      <c r="BT3" s="246"/>
      <c r="BU3" s="246"/>
      <c r="BV3" s="246"/>
      <c r="BW3" s="246"/>
      <c r="BX3" s="246"/>
      <c r="BY3" s="246"/>
      <c r="BZ3" s="246"/>
      <c r="CA3" s="246"/>
    </row>
    <row r="4" spans="1:104" x14ac:dyDescent="0.25">
      <c r="A4" s="75" t="s">
        <v>90</v>
      </c>
      <c r="B4" s="75"/>
      <c r="AP4" s="239"/>
      <c r="AQ4" s="513" t="s">
        <v>215</v>
      </c>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513"/>
      <c r="BX4" s="513"/>
      <c r="BY4" s="513"/>
      <c r="BZ4" s="513"/>
      <c r="CA4" s="513"/>
      <c r="CB4" s="513"/>
    </row>
    <row r="5" spans="1:104" x14ac:dyDescent="0.25">
      <c r="A5" s="75"/>
      <c r="B5" s="75"/>
      <c r="AO5" s="169"/>
      <c r="AP5" s="239"/>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3"/>
      <c r="BU6" s="513"/>
      <c r="BV6" s="513"/>
      <c r="BW6" s="513"/>
      <c r="BX6" s="513"/>
      <c r="BY6" s="513"/>
      <c r="BZ6" s="513"/>
      <c r="CA6" s="513"/>
      <c r="CB6" s="513"/>
      <c r="CD6" s="191"/>
      <c r="CE6" s="191"/>
      <c r="CG6" s="78"/>
      <c r="CH6" s="78"/>
    </row>
    <row r="7" spans="1:104" s="5" customFormat="1" ht="24.75" customHeight="1" x14ac:dyDescent="0.25">
      <c r="E7" s="117"/>
      <c r="F7" s="126"/>
      <c r="G7" s="126"/>
      <c r="H7" s="126"/>
      <c r="I7" s="117"/>
      <c r="J7" s="527" t="s">
        <v>87</v>
      </c>
      <c r="K7" s="527"/>
      <c r="L7" s="527"/>
      <c r="M7" s="528"/>
      <c r="N7" s="527"/>
      <c r="O7" s="527"/>
      <c r="P7" s="527"/>
      <c r="Q7" s="527"/>
      <c r="R7" s="117"/>
      <c r="S7" s="523" t="s">
        <v>88</v>
      </c>
      <c r="T7" s="523"/>
      <c r="U7" s="523"/>
      <c r="V7" s="523"/>
      <c r="W7" s="523"/>
      <c r="X7" s="523"/>
      <c r="Y7" s="523"/>
      <c r="Z7" s="523"/>
      <c r="AA7" s="156"/>
      <c r="AB7" s="523" t="s">
        <v>89</v>
      </c>
      <c r="AC7" s="523"/>
      <c r="AD7" s="523"/>
      <c r="AE7" s="523"/>
      <c r="AF7" s="523"/>
      <c r="AG7" s="523"/>
      <c r="AH7" s="523"/>
      <c r="AI7" s="523"/>
      <c r="AJ7" s="523"/>
      <c r="AK7" s="523"/>
      <c r="AL7" s="523"/>
      <c r="AM7" s="523"/>
      <c r="AN7" s="159"/>
      <c r="AO7" s="126"/>
      <c r="AP7" s="126"/>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513"/>
      <c r="BZ7" s="513"/>
      <c r="CA7" s="513"/>
      <c r="CB7" s="513"/>
      <c r="CC7" s="131"/>
      <c r="CD7" s="126"/>
      <c r="CE7" s="126"/>
      <c r="CG7" s="29"/>
    </row>
    <row r="8" spans="1:104" s="10" customFormat="1" ht="18" customHeight="1" x14ac:dyDescent="0.25">
      <c r="A8" s="133" t="s">
        <v>33</v>
      </c>
      <c r="B8" s="133"/>
      <c r="C8" s="130"/>
      <c r="D8" s="130"/>
      <c r="E8" s="117"/>
      <c r="F8" s="534"/>
      <c r="G8" s="534"/>
      <c r="H8" s="534"/>
      <c r="I8" s="117"/>
      <c r="J8" s="525"/>
      <c r="K8" s="525"/>
      <c r="L8" s="525"/>
      <c r="M8" s="526"/>
      <c r="N8" s="525"/>
      <c r="O8" s="525"/>
      <c r="P8" s="524" t="s">
        <v>60</v>
      </c>
      <c r="Q8" s="524"/>
      <c r="R8" s="117"/>
      <c r="S8" s="525"/>
      <c r="T8" s="525"/>
      <c r="U8" s="525"/>
      <c r="V8" s="525"/>
      <c r="W8" s="525"/>
      <c r="X8" s="525"/>
      <c r="Y8" s="524" t="s">
        <v>60</v>
      </c>
      <c r="Z8" s="524"/>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34"/>
      <c r="G9" s="534"/>
      <c r="H9" s="534"/>
      <c r="I9" s="117"/>
      <c r="J9" s="525"/>
      <c r="K9" s="525"/>
      <c r="L9" s="525"/>
      <c r="M9" s="526"/>
      <c r="N9" s="525"/>
      <c r="O9" s="525"/>
      <c r="P9" s="524" t="s">
        <v>60</v>
      </c>
      <c r="Q9" s="524"/>
      <c r="R9" s="117"/>
      <c r="S9" s="525"/>
      <c r="T9" s="525"/>
      <c r="U9" s="525"/>
      <c r="V9" s="525"/>
      <c r="W9" s="525"/>
      <c r="X9" s="525"/>
      <c r="Y9" s="524" t="s">
        <v>60</v>
      </c>
      <c r="Z9" s="524"/>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34"/>
      <c r="G10" s="534"/>
      <c r="H10" s="534"/>
      <c r="I10" s="117"/>
      <c r="J10" s="525"/>
      <c r="K10" s="525"/>
      <c r="L10" s="525"/>
      <c r="M10" s="526"/>
      <c r="N10" s="525"/>
      <c r="O10" s="525"/>
      <c r="P10" s="524" t="s">
        <v>60</v>
      </c>
      <c r="Q10" s="524"/>
      <c r="R10" s="117"/>
      <c r="S10" s="525"/>
      <c r="T10" s="525"/>
      <c r="U10" s="525"/>
      <c r="V10" s="525"/>
      <c r="W10" s="525"/>
      <c r="X10" s="525"/>
      <c r="Y10" s="524" t="s">
        <v>60</v>
      </c>
      <c r="Z10" s="524"/>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34"/>
      <c r="G11" s="534"/>
      <c r="H11" s="534"/>
      <c r="I11" s="117"/>
      <c r="J11" s="525"/>
      <c r="K11" s="525"/>
      <c r="L11" s="525"/>
      <c r="M11" s="526"/>
      <c r="N11" s="525"/>
      <c r="O11" s="525"/>
      <c r="P11" s="524" t="s">
        <v>60</v>
      </c>
      <c r="Q11" s="524"/>
      <c r="R11" s="117"/>
      <c r="S11" s="525"/>
      <c r="T11" s="525"/>
      <c r="U11" s="525"/>
      <c r="V11" s="525"/>
      <c r="W11" s="525"/>
      <c r="X11" s="525"/>
      <c r="Y11" s="524" t="s">
        <v>60</v>
      </c>
      <c r="Z11" s="524"/>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2019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34"/>
      <c r="G12" s="534"/>
      <c r="H12" s="534"/>
      <c r="I12" s="117"/>
      <c r="J12" s="525"/>
      <c r="K12" s="525"/>
      <c r="L12" s="525"/>
      <c r="M12" s="526"/>
      <c r="N12" s="525"/>
      <c r="O12" s="525"/>
      <c r="P12" s="524" t="s">
        <v>60</v>
      </c>
      <c r="Q12" s="524"/>
      <c r="R12" s="117"/>
      <c r="S12" s="525"/>
      <c r="T12" s="525"/>
      <c r="U12" s="525"/>
      <c r="V12" s="525"/>
      <c r="W12" s="525"/>
      <c r="X12" s="525"/>
      <c r="Y12" s="524" t="s">
        <v>60</v>
      </c>
      <c r="Z12" s="524"/>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34"/>
      <c r="G13" s="534"/>
      <c r="H13" s="534"/>
      <c r="I13" s="117"/>
      <c r="J13" s="525"/>
      <c r="K13" s="525"/>
      <c r="L13" s="525"/>
      <c r="M13" s="526"/>
      <c r="N13" s="525"/>
      <c r="O13" s="525"/>
      <c r="P13" s="524" t="s">
        <v>60</v>
      </c>
      <c r="Q13" s="524"/>
      <c r="R13" s="117"/>
      <c r="S13" s="525"/>
      <c r="T13" s="525"/>
      <c r="U13" s="525"/>
      <c r="V13" s="525"/>
      <c r="W13" s="525"/>
      <c r="X13" s="525"/>
      <c r="Y13" s="524" t="s">
        <v>60</v>
      </c>
      <c r="Z13" s="524"/>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34"/>
      <c r="G14" s="534"/>
      <c r="H14" s="534"/>
      <c r="I14" s="117"/>
      <c r="J14" s="525"/>
      <c r="K14" s="525"/>
      <c r="L14" s="525"/>
      <c r="M14" s="526"/>
      <c r="N14" s="525"/>
      <c r="O14" s="525"/>
      <c r="P14" s="524" t="s">
        <v>60</v>
      </c>
      <c r="Q14" s="524"/>
      <c r="R14" s="117"/>
      <c r="S14" s="525"/>
      <c r="T14" s="525"/>
      <c r="U14" s="525"/>
      <c r="V14" s="525"/>
      <c r="W14" s="525"/>
      <c r="X14" s="525"/>
      <c r="Y14" s="524" t="s">
        <v>60</v>
      </c>
      <c r="Z14" s="524"/>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34"/>
      <c r="G15" s="534"/>
      <c r="H15" s="534"/>
      <c r="I15" s="117"/>
      <c r="J15" s="525"/>
      <c r="K15" s="525"/>
      <c r="L15" s="525"/>
      <c r="M15" s="526"/>
      <c r="N15" s="525"/>
      <c r="O15" s="525"/>
      <c r="P15" s="524" t="s">
        <v>60</v>
      </c>
      <c r="Q15" s="524"/>
      <c r="R15" s="117"/>
      <c r="S15" s="525"/>
      <c r="T15" s="525"/>
      <c r="U15" s="525"/>
      <c r="V15" s="525"/>
      <c r="W15" s="525"/>
      <c r="X15" s="525"/>
      <c r="Y15" s="524" t="s">
        <v>60</v>
      </c>
      <c r="Z15" s="524"/>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216</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217</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16"/>
      <c r="G21" s="516"/>
      <c r="H21" s="516"/>
      <c r="I21" s="117"/>
      <c r="J21" s="481" t="s">
        <v>82</v>
      </c>
      <c r="K21" s="481"/>
      <c r="L21" s="481"/>
      <c r="M21" s="481"/>
      <c r="N21" s="481"/>
      <c r="O21" s="117"/>
      <c r="P21" s="481" t="s">
        <v>83</v>
      </c>
      <c r="Q21" s="481"/>
      <c r="R21" s="481"/>
      <c r="S21" s="481"/>
      <c r="T21" s="481"/>
      <c r="U21" s="117"/>
      <c r="V21" s="481" t="s">
        <v>84</v>
      </c>
      <c r="W21" s="481"/>
      <c r="X21" s="481"/>
      <c r="Y21" s="481"/>
      <c r="Z21" s="481"/>
      <c r="AA21" s="117"/>
      <c r="AB21" s="77"/>
      <c r="AC21" s="535" t="s">
        <v>85</v>
      </c>
      <c r="AD21" s="535"/>
      <c r="AE21" s="535"/>
      <c r="AF21" s="535"/>
      <c r="AG21" s="535"/>
      <c r="AH21" s="77"/>
      <c r="AI21" s="535" t="s">
        <v>86</v>
      </c>
      <c r="AJ21" s="535"/>
      <c r="AK21" s="535"/>
      <c r="AL21" s="535"/>
      <c r="AM21" s="535"/>
      <c r="AN21" s="77"/>
      <c r="AO21" s="77"/>
      <c r="AP21" s="77"/>
      <c r="AQ21" s="321" t="s">
        <v>62</v>
      </c>
      <c r="AR21" s="351" t="s">
        <v>174</v>
      </c>
      <c r="CC21" s="10"/>
      <c r="CD21" s="77"/>
      <c r="CE21" s="77"/>
      <c r="CF21" s="77"/>
      <c r="CG21" s="78"/>
      <c r="CH21" s="78"/>
    </row>
    <row r="22" spans="1:86" s="5" customFormat="1" ht="18" customHeight="1" x14ac:dyDescent="0.25">
      <c r="E22" s="117"/>
      <c r="F22" s="516"/>
      <c r="G22" s="516"/>
      <c r="H22" s="516"/>
      <c r="I22" s="117"/>
      <c r="J22" s="481"/>
      <c r="K22" s="481"/>
      <c r="L22" s="481"/>
      <c r="M22" s="481"/>
      <c r="N22" s="481"/>
      <c r="O22" s="117"/>
      <c r="P22" s="481"/>
      <c r="Q22" s="481"/>
      <c r="R22" s="481"/>
      <c r="S22" s="481"/>
      <c r="T22" s="481"/>
      <c r="U22" s="117"/>
      <c r="V22" s="481"/>
      <c r="W22" s="481"/>
      <c r="X22" s="481"/>
      <c r="Y22" s="481"/>
      <c r="Z22" s="481"/>
      <c r="AA22" s="117"/>
      <c r="AC22" s="535"/>
      <c r="AD22" s="535"/>
      <c r="AE22" s="535"/>
      <c r="AF22" s="535"/>
      <c r="AG22" s="535"/>
      <c r="AH22" s="2"/>
      <c r="AI22" s="535"/>
      <c r="AJ22" s="535"/>
      <c r="AK22" s="535"/>
      <c r="AL22" s="535"/>
      <c r="AM22" s="535"/>
      <c r="AP22" s="131"/>
      <c r="AQ22" s="321" t="s">
        <v>62</v>
      </c>
      <c r="AR22" s="351"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530"/>
      <c r="G23" s="530"/>
      <c r="H23" s="530"/>
      <c r="I23" s="117"/>
      <c r="J23" s="508"/>
      <c r="K23" s="508"/>
      <c r="L23" s="508"/>
      <c r="M23" s="508"/>
      <c r="N23" s="508"/>
      <c r="O23" s="117"/>
      <c r="P23" s="508"/>
      <c r="Q23" s="508"/>
      <c r="R23" s="508"/>
      <c r="S23" s="508"/>
      <c r="T23" s="508"/>
      <c r="U23" s="117"/>
      <c r="V23" s="508"/>
      <c r="W23" s="508"/>
      <c r="X23" s="508"/>
      <c r="Y23" s="508"/>
      <c r="Z23" s="508"/>
      <c r="AA23" s="117"/>
      <c r="AB23" s="11"/>
      <c r="AC23" s="536">
        <f t="shared" ref="AC23:AC28" si="0">IFERROR(ROUND($J23*P23*8.34/1000000,0),"")</f>
        <v>0</v>
      </c>
      <c r="AD23" s="536"/>
      <c r="AE23" s="536"/>
      <c r="AF23" s="536"/>
      <c r="AG23" s="536"/>
      <c r="AH23" s="318"/>
      <c r="AI23" s="536">
        <f t="shared" ref="AI23:AI28" si="1">IFERROR(ROUND($J23*V23*8.34/1000000,0),"")</f>
        <v>0</v>
      </c>
      <c r="AJ23" s="536"/>
      <c r="AK23" s="536"/>
      <c r="AL23" s="536"/>
      <c r="AM23" s="536"/>
      <c r="AQ23" s="243" t="s">
        <v>224</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530"/>
      <c r="G24" s="530"/>
      <c r="H24" s="530"/>
      <c r="I24" s="117"/>
      <c r="J24" s="508"/>
      <c r="K24" s="508"/>
      <c r="L24" s="508"/>
      <c r="M24" s="508"/>
      <c r="N24" s="508"/>
      <c r="O24" s="117"/>
      <c r="P24" s="508"/>
      <c r="Q24" s="508"/>
      <c r="R24" s="508"/>
      <c r="S24" s="508"/>
      <c r="T24" s="508"/>
      <c r="U24" s="117"/>
      <c r="V24" s="508"/>
      <c r="W24" s="508"/>
      <c r="X24" s="508"/>
      <c r="Y24" s="508"/>
      <c r="Z24" s="508"/>
      <c r="AA24" s="117"/>
      <c r="AB24" s="11"/>
      <c r="AC24" s="529">
        <f t="shared" si="0"/>
        <v>0</v>
      </c>
      <c r="AD24" s="529"/>
      <c r="AE24" s="529"/>
      <c r="AF24" s="529"/>
      <c r="AG24" s="529"/>
      <c r="AH24" s="318"/>
      <c r="AI24" s="529">
        <f t="shared" si="1"/>
        <v>0</v>
      </c>
      <c r="AJ24" s="529"/>
      <c r="AK24" s="529"/>
      <c r="AL24" s="529"/>
      <c r="AM24" s="529"/>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530"/>
      <c r="G25" s="530"/>
      <c r="H25" s="530"/>
      <c r="I25" s="117"/>
      <c r="J25" s="508"/>
      <c r="K25" s="508"/>
      <c r="L25" s="508"/>
      <c r="M25" s="508"/>
      <c r="N25" s="508"/>
      <c r="O25" s="117"/>
      <c r="P25" s="508"/>
      <c r="Q25" s="508"/>
      <c r="R25" s="508"/>
      <c r="S25" s="508"/>
      <c r="T25" s="508"/>
      <c r="U25" s="117"/>
      <c r="V25" s="508"/>
      <c r="W25" s="508"/>
      <c r="X25" s="508"/>
      <c r="Y25" s="508"/>
      <c r="Z25" s="508"/>
      <c r="AA25" s="117"/>
      <c r="AB25" s="11"/>
      <c r="AC25" s="529">
        <f t="shared" si="0"/>
        <v>0</v>
      </c>
      <c r="AD25" s="529"/>
      <c r="AE25" s="529"/>
      <c r="AF25" s="529"/>
      <c r="AG25" s="529"/>
      <c r="AH25" s="318"/>
      <c r="AI25" s="529">
        <f t="shared" si="1"/>
        <v>0</v>
      </c>
      <c r="AJ25" s="529"/>
      <c r="AK25" s="529"/>
      <c r="AL25" s="529"/>
      <c r="AM25" s="529"/>
      <c r="AN25" s="21"/>
      <c r="AQ25" s="244" t="s">
        <v>62</v>
      </c>
      <c r="AR25" s="131" t="s">
        <v>218</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530"/>
      <c r="G26" s="530"/>
      <c r="H26" s="530"/>
      <c r="I26" s="117"/>
      <c r="J26" s="508"/>
      <c r="K26" s="508"/>
      <c r="L26" s="508"/>
      <c r="M26" s="508"/>
      <c r="N26" s="508"/>
      <c r="O26" s="117"/>
      <c r="P26" s="508"/>
      <c r="Q26" s="508"/>
      <c r="R26" s="508"/>
      <c r="S26" s="508"/>
      <c r="T26" s="508"/>
      <c r="U26" s="117"/>
      <c r="V26" s="508"/>
      <c r="W26" s="508"/>
      <c r="X26" s="508"/>
      <c r="Y26" s="508"/>
      <c r="Z26" s="508"/>
      <c r="AA26" s="117"/>
      <c r="AB26" s="11"/>
      <c r="AC26" s="529">
        <f t="shared" si="0"/>
        <v>0</v>
      </c>
      <c r="AD26" s="529"/>
      <c r="AE26" s="529"/>
      <c r="AF26" s="529"/>
      <c r="AG26" s="529"/>
      <c r="AH26" s="318"/>
      <c r="AI26" s="529">
        <f t="shared" si="1"/>
        <v>0</v>
      </c>
      <c r="AJ26" s="529"/>
      <c r="AK26" s="529"/>
      <c r="AL26" s="529"/>
      <c r="AM26" s="529"/>
      <c r="AN26" s="2"/>
      <c r="AP26" s="131"/>
      <c r="AQ26" s="244" t="s">
        <v>62</v>
      </c>
      <c r="AR26" s="131" t="s">
        <v>176</v>
      </c>
      <c r="AS26" s="238"/>
      <c r="AT26" s="238"/>
      <c r="AU26" s="238"/>
      <c r="AV26" s="238"/>
      <c r="AW26" s="238"/>
      <c r="AX26" s="238"/>
      <c r="AY26" s="238"/>
      <c r="AZ26" s="238"/>
      <c r="BA26" s="238"/>
      <c r="BB26" s="238"/>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row>
    <row r="27" spans="1:86" s="10" customFormat="1" ht="18" customHeight="1" x14ac:dyDescent="0.25">
      <c r="A27" s="5" t="s">
        <v>33</v>
      </c>
      <c r="B27" s="5"/>
      <c r="E27" s="117"/>
      <c r="F27" s="530"/>
      <c r="G27" s="530"/>
      <c r="H27" s="530"/>
      <c r="I27" s="117"/>
      <c r="J27" s="508"/>
      <c r="K27" s="508"/>
      <c r="L27" s="508"/>
      <c r="M27" s="508"/>
      <c r="N27" s="508"/>
      <c r="O27" s="117"/>
      <c r="P27" s="508"/>
      <c r="Q27" s="508"/>
      <c r="R27" s="508"/>
      <c r="S27" s="508"/>
      <c r="T27" s="508"/>
      <c r="U27" s="117"/>
      <c r="V27" s="508"/>
      <c r="W27" s="508"/>
      <c r="X27" s="508"/>
      <c r="Y27" s="508"/>
      <c r="Z27" s="508"/>
      <c r="AA27" s="117"/>
      <c r="AB27" s="11"/>
      <c r="AC27" s="529">
        <f t="shared" si="0"/>
        <v>0</v>
      </c>
      <c r="AD27" s="529"/>
      <c r="AE27" s="529"/>
      <c r="AF27" s="529"/>
      <c r="AG27" s="529"/>
      <c r="AH27" s="318"/>
      <c r="AI27" s="529">
        <f t="shared" si="1"/>
        <v>0</v>
      </c>
      <c r="AJ27" s="529"/>
      <c r="AK27" s="529"/>
      <c r="AL27" s="529"/>
      <c r="AM27" s="529"/>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530"/>
      <c r="G28" s="530"/>
      <c r="H28" s="530"/>
      <c r="I28" s="117"/>
      <c r="J28" s="508"/>
      <c r="K28" s="508"/>
      <c r="L28" s="508"/>
      <c r="M28" s="508"/>
      <c r="N28" s="508"/>
      <c r="O28" s="117"/>
      <c r="P28" s="508"/>
      <c r="Q28" s="508"/>
      <c r="R28" s="508"/>
      <c r="S28" s="508"/>
      <c r="T28" s="508"/>
      <c r="U28" s="117"/>
      <c r="V28" s="508"/>
      <c r="W28" s="508"/>
      <c r="X28" s="508"/>
      <c r="Y28" s="508"/>
      <c r="Z28" s="508"/>
      <c r="AA28" s="117"/>
      <c r="AB28" s="11"/>
      <c r="AC28" s="529">
        <f t="shared" si="0"/>
        <v>0</v>
      </c>
      <c r="AD28" s="529"/>
      <c r="AE28" s="529"/>
      <c r="AF28" s="529"/>
      <c r="AG28" s="529"/>
      <c r="AH28" s="318"/>
      <c r="AI28" s="529">
        <f t="shared" si="1"/>
        <v>0</v>
      </c>
      <c r="AJ28" s="529"/>
      <c r="AK28" s="529"/>
      <c r="AL28" s="529"/>
      <c r="AM28" s="529"/>
      <c r="AQ28" s="244" t="s">
        <v>62</v>
      </c>
      <c r="AR28" s="131" t="s">
        <v>219</v>
      </c>
    </row>
    <row r="29" spans="1:86" ht="18" customHeight="1" x14ac:dyDescent="0.25">
      <c r="A29" s="5" t="s">
        <v>33</v>
      </c>
      <c r="B29" s="5"/>
      <c r="C29" s="5"/>
      <c r="D29" s="5"/>
      <c r="E29" s="117"/>
      <c r="F29" s="530"/>
      <c r="G29" s="530"/>
      <c r="H29" s="530"/>
      <c r="I29" s="117"/>
      <c r="J29" s="508"/>
      <c r="K29" s="508"/>
      <c r="L29" s="508"/>
      <c r="M29" s="508"/>
      <c r="N29" s="508"/>
      <c r="O29" s="117"/>
      <c r="P29" s="508"/>
      <c r="Q29" s="508"/>
      <c r="R29" s="508"/>
      <c r="S29" s="508"/>
      <c r="T29" s="508"/>
      <c r="U29" s="117"/>
      <c r="V29" s="508"/>
      <c r="W29" s="508"/>
      <c r="X29" s="508"/>
      <c r="Y29" s="508"/>
      <c r="Z29" s="508"/>
      <c r="AA29" s="117"/>
      <c r="AB29" s="11"/>
      <c r="AC29" s="529">
        <f>IFERROR(ROUND($J29*P29*8.34/1000000,0),"")</f>
        <v>0</v>
      </c>
      <c r="AD29" s="529"/>
      <c r="AE29" s="529"/>
      <c r="AF29" s="529"/>
      <c r="AG29" s="529"/>
      <c r="AH29" s="318"/>
      <c r="AI29" s="529">
        <f>IFERROR(ROUND($J29*V29*8.34/1000000,0),"")</f>
        <v>0</v>
      </c>
      <c r="AJ29" s="529"/>
      <c r="AK29" s="529"/>
      <c r="AL29" s="529"/>
      <c r="AM29" s="529"/>
      <c r="AQ29" s="244" t="s">
        <v>62</v>
      </c>
      <c r="AR29" s="131" t="s">
        <v>178</v>
      </c>
    </row>
    <row r="30" spans="1:86" ht="18" customHeight="1" x14ac:dyDescent="0.25">
      <c r="A30" s="5" t="s">
        <v>33</v>
      </c>
      <c r="B30" s="5"/>
      <c r="C30" s="5"/>
      <c r="D30" s="5"/>
      <c r="E30" s="117"/>
      <c r="F30" s="530"/>
      <c r="G30" s="530"/>
      <c r="H30" s="530"/>
      <c r="I30" s="117"/>
      <c r="J30" s="508"/>
      <c r="K30" s="508"/>
      <c r="L30" s="508"/>
      <c r="M30" s="508"/>
      <c r="N30" s="508"/>
      <c r="O30" s="117"/>
      <c r="P30" s="508"/>
      <c r="Q30" s="508"/>
      <c r="R30" s="508"/>
      <c r="S30" s="508"/>
      <c r="T30" s="508"/>
      <c r="U30" s="117"/>
      <c r="V30" s="508"/>
      <c r="W30" s="508"/>
      <c r="X30" s="508"/>
      <c r="Y30" s="508"/>
      <c r="Z30" s="508"/>
      <c r="AA30" s="117"/>
      <c r="AB30" s="11"/>
      <c r="AC30" s="529">
        <f>IFERROR(ROUND($J30*P30*8.34/1000000,0),"")</f>
        <v>0</v>
      </c>
      <c r="AD30" s="529"/>
      <c r="AE30" s="529"/>
      <c r="AF30" s="529"/>
      <c r="AG30" s="529"/>
      <c r="AH30" s="318"/>
      <c r="AI30" s="529">
        <f>IFERROR(ROUND($J30*V30*8.34/1000000,0),"")</f>
        <v>0</v>
      </c>
      <c r="AJ30" s="529"/>
      <c r="AK30" s="529"/>
      <c r="AL30" s="529"/>
      <c r="AM30" s="529"/>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49"/>
    </row>
    <row r="33" spans="1:100" x14ac:dyDescent="0.25">
      <c r="A33" s="75" t="s">
        <v>57</v>
      </c>
      <c r="B33" s="75"/>
      <c r="AG33" s="533" t="s">
        <v>11</v>
      </c>
      <c r="AH33" s="533"/>
      <c r="AI33" s="533"/>
      <c r="AJ33" s="533"/>
      <c r="AK33" s="533"/>
      <c r="AL33" s="533"/>
      <c r="AM33" s="79"/>
      <c r="AP33" s="349"/>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31">
        <f>SUM(J23:N30)</f>
        <v>0</v>
      </c>
      <c r="AH34" s="531"/>
      <c r="AI34" s="531"/>
      <c r="AJ34" s="531"/>
      <c r="AK34" s="531"/>
      <c r="AL34" s="531"/>
      <c r="AM34" s="11" t="s">
        <v>12</v>
      </c>
      <c r="AQ34" s="131"/>
      <c r="AR34" s="131"/>
      <c r="AS34" s="131"/>
      <c r="AT34" s="131"/>
      <c r="AU34" s="169"/>
      <c r="AV34" s="126"/>
      <c r="AW34" s="126"/>
      <c r="AX34" s="126"/>
      <c r="AY34" s="169"/>
      <c r="AZ34" s="514" t="s">
        <v>187</v>
      </c>
      <c r="BA34" s="514"/>
      <c r="BB34" s="514"/>
      <c r="BC34" s="514"/>
      <c r="BD34" s="514"/>
      <c r="BE34" s="169"/>
      <c r="BF34" s="514" t="s">
        <v>188</v>
      </c>
      <c r="BG34" s="515"/>
      <c r="BH34" s="515"/>
      <c r="BI34" s="515"/>
      <c r="BJ34" s="515"/>
      <c r="BK34" s="169"/>
      <c r="BL34" s="515" t="s">
        <v>189</v>
      </c>
      <c r="BM34" s="515"/>
      <c r="BN34" s="515"/>
      <c r="BO34" s="515"/>
      <c r="BP34" s="515"/>
      <c r="BQ34" s="126"/>
      <c r="BR34" s="515" t="s">
        <v>85</v>
      </c>
      <c r="BS34" s="515"/>
      <c r="BT34" s="515"/>
      <c r="BU34" s="515"/>
      <c r="BV34" s="515"/>
      <c r="BW34" s="245"/>
      <c r="BX34" s="515" t="s">
        <v>86</v>
      </c>
      <c r="BY34" s="515"/>
      <c r="BZ34" s="515"/>
      <c r="CA34" s="515"/>
      <c r="CB34" s="515"/>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32">
        <f>SUM(AC23:AG30)</f>
        <v>0</v>
      </c>
      <c r="AH35" s="532"/>
      <c r="AI35" s="532"/>
      <c r="AJ35" s="532"/>
      <c r="AK35" s="532"/>
      <c r="AL35" s="532"/>
      <c r="AM35" s="11" t="s">
        <v>13</v>
      </c>
      <c r="AQ35" s="131" t="s">
        <v>33</v>
      </c>
      <c r="AR35" s="131"/>
      <c r="AS35" s="10"/>
      <c r="AT35" s="10"/>
      <c r="AU35" s="512" t="s">
        <v>181</v>
      </c>
      <c r="AV35" s="512"/>
      <c r="AW35" s="512"/>
      <c r="AX35" s="512"/>
      <c r="AY35" s="169"/>
      <c r="AZ35" s="507">
        <v>5000000</v>
      </c>
      <c r="BA35" s="507"/>
      <c r="BB35" s="507"/>
      <c r="BC35" s="507"/>
      <c r="BD35" s="507"/>
      <c r="BE35" s="169"/>
      <c r="BF35" s="507">
        <v>800</v>
      </c>
      <c r="BG35" s="507"/>
      <c r="BH35" s="507"/>
      <c r="BI35" s="507"/>
      <c r="BJ35" s="507"/>
      <c r="BK35" s="169"/>
      <c r="BL35" s="507">
        <v>400</v>
      </c>
      <c r="BM35" s="507"/>
      <c r="BN35" s="507"/>
      <c r="BO35" s="507"/>
      <c r="BP35" s="507"/>
      <c r="BQ35" s="171"/>
      <c r="BR35" s="507">
        <f>AZ35*BF35*8.34/1000000</f>
        <v>33360</v>
      </c>
      <c r="BS35" s="507"/>
      <c r="BT35" s="507"/>
      <c r="BU35" s="507"/>
      <c r="BV35" s="507"/>
      <c r="BW35" s="171"/>
      <c r="BX35" s="507">
        <f>AZ35*BL35*8.34/1000000</f>
        <v>16680</v>
      </c>
      <c r="BY35" s="507"/>
      <c r="BZ35" s="507"/>
      <c r="CA35" s="507"/>
      <c r="CB35" s="507"/>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31">
        <f>SUM(AI23:AM30)</f>
        <v>0</v>
      </c>
      <c r="AH36" s="531"/>
      <c r="AI36" s="531"/>
      <c r="AJ36" s="531"/>
      <c r="AK36" s="531"/>
      <c r="AL36" s="531"/>
      <c r="AM36" s="11" t="s">
        <v>13</v>
      </c>
      <c r="AQ36" s="131" t="s">
        <v>33</v>
      </c>
      <c r="AR36" s="131"/>
      <c r="AS36" s="131"/>
      <c r="AT36" s="131"/>
      <c r="AU36" s="511" t="s">
        <v>182</v>
      </c>
      <c r="AV36" s="511"/>
      <c r="AW36" s="511"/>
      <c r="AX36" s="511"/>
      <c r="AY36" s="169"/>
      <c r="AZ36" s="507">
        <v>4000000</v>
      </c>
      <c r="BA36" s="507"/>
      <c r="BB36" s="507"/>
      <c r="BC36" s="507"/>
      <c r="BD36" s="507"/>
      <c r="BE36" s="169"/>
      <c r="BF36" s="507">
        <v>300</v>
      </c>
      <c r="BG36" s="507"/>
      <c r="BH36" s="507"/>
      <c r="BI36" s="507"/>
      <c r="BJ36" s="507"/>
      <c r="BK36" s="169"/>
      <c r="BL36" s="507">
        <v>200</v>
      </c>
      <c r="BM36" s="507"/>
      <c r="BN36" s="507"/>
      <c r="BO36" s="507"/>
      <c r="BP36" s="507"/>
      <c r="BQ36" s="171"/>
      <c r="BR36" s="510">
        <f t="shared" ref="BR36:BR37" si="2">AZ36*BF36*8.34/1000000</f>
        <v>10008</v>
      </c>
      <c r="BS36" s="510"/>
      <c r="BT36" s="510"/>
      <c r="BU36" s="510"/>
      <c r="BV36" s="510"/>
      <c r="BW36" s="171"/>
      <c r="BX36" s="507">
        <f>AZ36*BL36*8.34/1000000</f>
        <v>6672</v>
      </c>
      <c r="BY36" s="507"/>
      <c r="BZ36" s="507"/>
      <c r="CA36" s="507"/>
      <c r="CB36" s="507"/>
      <c r="CC36" s="76"/>
    </row>
    <row r="37" spans="1:100" x14ac:dyDescent="0.25">
      <c r="A37" s="82"/>
      <c r="B37" s="82"/>
      <c r="AG37" s="25"/>
      <c r="AH37" s="25"/>
      <c r="AI37" s="25"/>
      <c r="AJ37" s="25"/>
      <c r="AK37" s="25"/>
      <c r="AL37" s="5"/>
      <c r="AM37" s="1"/>
      <c r="AQ37" s="131" t="s">
        <v>33</v>
      </c>
      <c r="AR37" s="131"/>
      <c r="AS37" s="10"/>
      <c r="AT37" s="10"/>
      <c r="AU37" s="512" t="s">
        <v>183</v>
      </c>
      <c r="AV37" s="512"/>
      <c r="AW37" s="512"/>
      <c r="AX37" s="512"/>
      <c r="AY37" s="169"/>
      <c r="AZ37" s="507">
        <v>20000</v>
      </c>
      <c r="BA37" s="507"/>
      <c r="BB37" s="507"/>
      <c r="BC37" s="507"/>
      <c r="BD37" s="507"/>
      <c r="BE37" s="169"/>
      <c r="BF37" s="507">
        <v>8000</v>
      </c>
      <c r="BG37" s="507"/>
      <c r="BH37" s="507"/>
      <c r="BI37" s="507"/>
      <c r="BJ37" s="507"/>
      <c r="BK37" s="169"/>
      <c r="BL37" s="507">
        <v>300</v>
      </c>
      <c r="BM37" s="507"/>
      <c r="BN37" s="507"/>
      <c r="BO37" s="507"/>
      <c r="BP37" s="507"/>
      <c r="BQ37" s="171"/>
      <c r="BR37" s="510">
        <f t="shared" si="2"/>
        <v>1334.4</v>
      </c>
      <c r="BS37" s="510"/>
      <c r="BT37" s="510"/>
      <c r="BU37" s="510"/>
      <c r="BV37" s="510"/>
      <c r="BW37" s="171"/>
      <c r="BX37" s="507">
        <f>AZ37*BL37*8.34/1000000</f>
        <v>50.04</v>
      </c>
      <c r="BY37" s="507"/>
      <c r="BZ37" s="507"/>
      <c r="CA37" s="507"/>
      <c r="CB37" s="507"/>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17"/>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9"/>
      <c r="AQ39" s="239" t="s">
        <v>57</v>
      </c>
      <c r="CC39" s="76"/>
    </row>
    <row r="40" spans="1:100" x14ac:dyDescent="0.25">
      <c r="A40" s="517"/>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9"/>
      <c r="AQ40" s="244" t="s">
        <v>62</v>
      </c>
      <c r="AR40" s="131" t="s">
        <v>191</v>
      </c>
    </row>
    <row r="41" spans="1:100" x14ac:dyDescent="0.25">
      <c r="A41" s="517"/>
      <c r="B41" s="518"/>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9"/>
      <c r="AQ41" s="244" t="s">
        <v>62</v>
      </c>
      <c r="AR41" s="131" t="s">
        <v>220</v>
      </c>
    </row>
    <row r="42" spans="1:100" x14ac:dyDescent="0.25">
      <c r="A42" s="517"/>
      <c r="B42" s="518"/>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9"/>
    </row>
    <row r="43" spans="1:100" x14ac:dyDescent="0.25">
      <c r="A43" s="517"/>
      <c r="B43" s="518"/>
      <c r="C43" s="518"/>
      <c r="D43" s="518"/>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9"/>
    </row>
    <row r="44" spans="1:100" x14ac:dyDescent="0.25">
      <c r="A44" s="517"/>
      <c r="B44" s="518"/>
      <c r="C44" s="518"/>
      <c r="D44" s="518"/>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9"/>
    </row>
    <row r="45" spans="1:100" x14ac:dyDescent="0.25">
      <c r="A45" s="517"/>
      <c r="B45" s="518"/>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9"/>
    </row>
    <row r="46" spans="1:100" x14ac:dyDescent="0.25">
      <c r="A46" s="517"/>
      <c r="B46" s="518"/>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9"/>
    </row>
    <row r="47" spans="1:100" x14ac:dyDescent="0.25">
      <c r="A47" s="517"/>
      <c r="B47" s="518"/>
      <c r="C47" s="518"/>
      <c r="D47" s="518"/>
      <c r="E47" s="518"/>
      <c r="F47" s="518"/>
      <c r="G47" s="518"/>
      <c r="H47" s="518"/>
      <c r="I47" s="518"/>
      <c r="J47" s="518"/>
      <c r="K47" s="518"/>
      <c r="L47" s="518"/>
      <c r="M47" s="518"/>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518"/>
      <c r="AK47" s="518"/>
      <c r="AL47" s="518"/>
      <c r="AM47" s="518"/>
      <c r="AN47" s="519"/>
    </row>
    <row r="48" spans="1:100" x14ac:dyDescent="0.25">
      <c r="A48" s="517"/>
      <c r="B48" s="518"/>
      <c r="C48" s="518"/>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8"/>
      <c r="AM48" s="518"/>
      <c r="AN48" s="519"/>
    </row>
    <row r="49" spans="1:40" x14ac:dyDescent="0.25">
      <c r="A49" s="517"/>
      <c r="B49" s="518"/>
      <c r="C49" s="518"/>
      <c r="D49" s="518"/>
      <c r="E49" s="518"/>
      <c r="F49" s="518"/>
      <c r="G49" s="518"/>
      <c r="H49" s="518"/>
      <c r="I49" s="518"/>
      <c r="J49" s="518"/>
      <c r="K49" s="518"/>
      <c r="L49" s="518"/>
      <c r="M49" s="518"/>
      <c r="N49" s="518"/>
      <c r="O49" s="518"/>
      <c r="P49" s="518"/>
      <c r="Q49" s="518"/>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9"/>
    </row>
    <row r="50" spans="1:40" x14ac:dyDescent="0.25">
      <c r="A50" s="517"/>
      <c r="B50" s="518"/>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9"/>
    </row>
    <row r="51" spans="1:40" x14ac:dyDescent="0.25">
      <c r="A51" s="520"/>
      <c r="B51" s="521"/>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2"/>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wwFEqtHg29Qn09aiHiQ/iJHuxcBaMYLsWvmzOEjtOhzW7yhWfmJFMytWajATroGo7Hh0tldEZSamkjeZbe/R5A==" saltValue="NMQGvIJtvvYCjgDGTXnDxg==" spinCount="100000" sheet="1"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AD10" sqref="AD10:AJ10"/>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2019 Reporting Year</v>
      </c>
      <c r="AK2" s="270"/>
      <c r="AL2" s="541" t="s">
        <v>223</v>
      </c>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41"/>
      <c r="BO2" s="541"/>
      <c r="BP2" s="541"/>
      <c r="BQ2" s="541"/>
      <c r="BR2" s="541"/>
      <c r="BS2" s="541"/>
      <c r="BT2" s="541"/>
      <c r="BU2" s="541"/>
      <c r="BV2" s="541"/>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54" t="str">
        <f>IF(AD10="","",SUM(AD10:AD46))</f>
        <v/>
      </c>
      <c r="AE4" s="554"/>
      <c r="AF4" s="554"/>
      <c r="AG4" s="554"/>
      <c r="AH4" s="554"/>
      <c r="AI4" s="554"/>
      <c r="AJ4" s="554"/>
      <c r="AK4" s="276"/>
      <c r="AL4" s="542" t="s">
        <v>225</v>
      </c>
      <c r="AM4" s="543"/>
      <c r="AN4" s="543"/>
      <c r="AO4" s="543"/>
      <c r="AP4" s="543"/>
      <c r="AQ4" s="543"/>
      <c r="AR4" s="543"/>
      <c r="AS4" s="543"/>
      <c r="AT4" s="543"/>
      <c r="AU4" s="543"/>
      <c r="AV4" s="543"/>
      <c r="AW4" s="543"/>
      <c r="AX4" s="543"/>
      <c r="AY4" s="543"/>
      <c r="AZ4" s="543"/>
      <c r="BA4" s="543"/>
      <c r="BB4" s="543"/>
      <c r="BC4" s="543"/>
      <c r="BD4" s="543"/>
      <c r="BE4" s="543"/>
      <c r="BF4" s="543"/>
      <c r="BG4" s="543"/>
      <c r="BH4" s="543"/>
      <c r="BI4" s="543"/>
      <c r="BJ4" s="543"/>
      <c r="BK4" s="543"/>
      <c r="BL4" s="543"/>
      <c r="BM4" s="543"/>
      <c r="BN4" s="543"/>
      <c r="BO4" s="543"/>
      <c r="BP4" s="543"/>
      <c r="BQ4" s="543"/>
      <c r="BR4" s="543"/>
      <c r="BS4" s="543"/>
      <c r="BT4" s="543"/>
      <c r="BU4" s="543"/>
      <c r="BV4" s="543"/>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0.328</v>
      </c>
      <c r="AC5" s="282" t="s">
        <v>14</v>
      </c>
      <c r="AD5" s="552" t="str">
        <f>IFERROR(ROUND(AD4*'RD925 Form'!AI45,2),"")</f>
        <v/>
      </c>
      <c r="AE5" s="552"/>
      <c r="AF5" s="552"/>
      <c r="AG5" s="552"/>
      <c r="AH5" s="552"/>
      <c r="AI5" s="552"/>
      <c r="AJ5" s="552"/>
      <c r="AK5" s="276"/>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2018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49" t="s">
        <v>69</v>
      </c>
      <c r="C8" s="549"/>
      <c r="D8" s="549"/>
      <c r="E8" s="549"/>
      <c r="F8" s="553"/>
      <c r="G8" s="553"/>
      <c r="H8" s="553"/>
      <c r="I8" s="553"/>
      <c r="J8" s="553"/>
      <c r="K8" s="553"/>
      <c r="L8" s="553"/>
      <c r="M8" s="549" t="s">
        <v>70</v>
      </c>
      <c r="N8" s="550"/>
      <c r="O8" s="550"/>
      <c r="P8" s="550"/>
      <c r="Q8" s="550"/>
      <c r="R8" s="550"/>
      <c r="S8" s="550"/>
      <c r="T8" s="550"/>
      <c r="U8" s="550"/>
      <c r="V8" s="550"/>
      <c r="W8" s="550"/>
      <c r="X8" s="550"/>
      <c r="Y8" s="550"/>
      <c r="Z8" s="550"/>
      <c r="AA8" s="550"/>
      <c r="AB8" s="286"/>
      <c r="AC8" s="549" t="s">
        <v>71</v>
      </c>
      <c r="AD8" s="550"/>
      <c r="AE8" s="550"/>
      <c r="AF8" s="550"/>
      <c r="AG8" s="550"/>
      <c r="AH8" s="550"/>
      <c r="AI8" s="550"/>
      <c r="AJ8" s="550"/>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49"/>
      <c r="C9" s="549"/>
      <c r="D9" s="549"/>
      <c r="E9" s="549"/>
      <c r="F9" s="553"/>
      <c r="G9" s="553"/>
      <c r="H9" s="553"/>
      <c r="I9" s="553"/>
      <c r="J9" s="553"/>
      <c r="K9" s="553"/>
      <c r="L9" s="553"/>
      <c r="M9" s="550"/>
      <c r="N9" s="550"/>
      <c r="O9" s="550"/>
      <c r="P9" s="550"/>
      <c r="Q9" s="550"/>
      <c r="R9" s="550"/>
      <c r="S9" s="550"/>
      <c r="T9" s="550"/>
      <c r="U9" s="550"/>
      <c r="V9" s="550"/>
      <c r="W9" s="550"/>
      <c r="X9" s="550"/>
      <c r="Y9" s="550"/>
      <c r="Z9" s="550"/>
      <c r="AA9" s="550"/>
      <c r="AB9" s="289"/>
      <c r="AC9" s="550"/>
      <c r="AD9" s="550"/>
      <c r="AE9" s="550"/>
      <c r="AF9" s="550"/>
      <c r="AG9" s="550"/>
      <c r="AH9" s="550"/>
      <c r="AI9" s="550"/>
      <c r="AJ9" s="550"/>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51"/>
      <c r="C10" s="551"/>
      <c r="D10" s="551"/>
      <c r="E10" s="551"/>
      <c r="F10" s="551"/>
      <c r="G10" s="551"/>
      <c r="H10" s="551"/>
      <c r="I10" s="551"/>
      <c r="J10" s="551"/>
      <c r="K10" s="551"/>
      <c r="L10" s="260"/>
      <c r="M10" s="440"/>
      <c r="N10" s="440"/>
      <c r="O10" s="440"/>
      <c r="P10" s="440"/>
      <c r="Q10" s="440"/>
      <c r="R10" s="440"/>
      <c r="S10" s="440"/>
      <c r="T10" s="440"/>
      <c r="U10" s="440"/>
      <c r="V10" s="440"/>
      <c r="W10" s="440"/>
      <c r="X10" s="440"/>
      <c r="Y10" s="440"/>
      <c r="Z10" s="440"/>
      <c r="AA10" s="440"/>
      <c r="AB10" s="292"/>
      <c r="AC10" s="342" t="s">
        <v>14</v>
      </c>
      <c r="AD10" s="548"/>
      <c r="AE10" s="548"/>
      <c r="AF10" s="548"/>
      <c r="AG10" s="548"/>
      <c r="AH10" s="548"/>
      <c r="AI10" s="548"/>
      <c r="AJ10" s="548"/>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51"/>
      <c r="C11" s="551"/>
      <c r="D11" s="551"/>
      <c r="E11" s="551"/>
      <c r="F11" s="551"/>
      <c r="G11" s="551"/>
      <c r="H11" s="551"/>
      <c r="I11" s="551"/>
      <c r="J11" s="551"/>
      <c r="K11" s="551"/>
      <c r="L11" s="260"/>
      <c r="M11" s="441"/>
      <c r="N11" s="441"/>
      <c r="O11" s="441"/>
      <c r="P11" s="441"/>
      <c r="Q11" s="441"/>
      <c r="R11" s="441"/>
      <c r="S11" s="441"/>
      <c r="T11" s="441"/>
      <c r="U11" s="441"/>
      <c r="V11" s="441"/>
      <c r="W11" s="441"/>
      <c r="X11" s="441"/>
      <c r="Y11" s="441"/>
      <c r="Z11" s="441"/>
      <c r="AA11" s="441"/>
      <c r="AB11" s="292"/>
      <c r="AC11" s="342" t="s">
        <v>14</v>
      </c>
      <c r="AD11" s="548"/>
      <c r="AE11" s="548"/>
      <c r="AF11" s="548"/>
      <c r="AG11" s="548"/>
      <c r="AH11" s="548"/>
      <c r="AI11" s="548"/>
      <c r="AJ11" s="548"/>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51"/>
      <c r="C12" s="551"/>
      <c r="D12" s="551"/>
      <c r="E12" s="551"/>
      <c r="F12" s="551"/>
      <c r="G12" s="551"/>
      <c r="H12" s="551"/>
      <c r="I12" s="551"/>
      <c r="J12" s="551"/>
      <c r="K12" s="551"/>
      <c r="L12" s="260"/>
      <c r="M12" s="441"/>
      <c r="N12" s="441"/>
      <c r="O12" s="441"/>
      <c r="P12" s="441"/>
      <c r="Q12" s="441"/>
      <c r="R12" s="441"/>
      <c r="S12" s="441"/>
      <c r="T12" s="441"/>
      <c r="U12" s="441"/>
      <c r="V12" s="441"/>
      <c r="W12" s="441"/>
      <c r="X12" s="441"/>
      <c r="Y12" s="441"/>
      <c r="Z12" s="441"/>
      <c r="AA12" s="441"/>
      <c r="AB12" s="292"/>
      <c r="AC12" s="342" t="s">
        <v>14</v>
      </c>
      <c r="AD12" s="548"/>
      <c r="AE12" s="548"/>
      <c r="AF12" s="548"/>
      <c r="AG12" s="548"/>
      <c r="AH12" s="548"/>
      <c r="AI12" s="548"/>
      <c r="AJ12" s="548"/>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51"/>
      <c r="C13" s="551"/>
      <c r="D13" s="551"/>
      <c r="E13" s="551"/>
      <c r="F13" s="551"/>
      <c r="G13" s="551"/>
      <c r="H13" s="551"/>
      <c r="I13" s="551"/>
      <c r="J13" s="551"/>
      <c r="K13" s="551"/>
      <c r="L13" s="260"/>
      <c r="M13" s="441"/>
      <c r="N13" s="441"/>
      <c r="O13" s="441"/>
      <c r="P13" s="441"/>
      <c r="Q13" s="441"/>
      <c r="R13" s="441"/>
      <c r="S13" s="441"/>
      <c r="T13" s="441"/>
      <c r="U13" s="441"/>
      <c r="V13" s="441"/>
      <c r="W13" s="441"/>
      <c r="X13" s="441"/>
      <c r="Y13" s="441"/>
      <c r="Z13" s="441"/>
      <c r="AA13" s="441"/>
      <c r="AB13" s="292"/>
      <c r="AC13" s="342" t="s">
        <v>14</v>
      </c>
      <c r="AD13" s="548"/>
      <c r="AE13" s="548"/>
      <c r="AF13" s="548"/>
      <c r="AG13" s="548"/>
      <c r="AH13" s="548"/>
      <c r="AI13" s="548"/>
      <c r="AJ13" s="548"/>
      <c r="AK13" s="292"/>
      <c r="AL13" s="293" t="s">
        <v>62</v>
      </c>
      <c r="AM13" s="288" t="str">
        <f>"Total Ad Valorem Tax Credit = Total Second Installment Property Taxes Paid to MWRD x "&amp;'RD925 Form'!AI45&amp;"."</f>
        <v>Total Ad Valorem Tax Credit = Total Second Installment Property Taxes Paid to MWRD x 0.328.</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51"/>
      <c r="C14" s="551"/>
      <c r="D14" s="551"/>
      <c r="E14" s="551"/>
      <c r="F14" s="551"/>
      <c r="G14" s="551"/>
      <c r="H14" s="551"/>
      <c r="I14" s="551"/>
      <c r="J14" s="551"/>
      <c r="K14" s="551"/>
      <c r="L14" s="260"/>
      <c r="M14" s="441"/>
      <c r="N14" s="441"/>
      <c r="O14" s="441"/>
      <c r="P14" s="441"/>
      <c r="Q14" s="441"/>
      <c r="R14" s="441"/>
      <c r="S14" s="441"/>
      <c r="T14" s="441"/>
      <c r="U14" s="441"/>
      <c r="V14" s="441"/>
      <c r="W14" s="441"/>
      <c r="X14" s="441"/>
      <c r="Y14" s="441"/>
      <c r="Z14" s="441"/>
      <c r="AA14" s="441"/>
      <c r="AB14" s="292"/>
      <c r="AC14" s="342" t="s">
        <v>14</v>
      </c>
      <c r="AD14" s="548"/>
      <c r="AE14" s="548"/>
      <c r="AF14" s="548"/>
      <c r="AG14" s="548"/>
      <c r="AH14" s="548"/>
      <c r="AI14" s="548"/>
      <c r="AJ14" s="548"/>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51"/>
      <c r="C15" s="551"/>
      <c r="D15" s="551"/>
      <c r="E15" s="551"/>
      <c r="F15" s="551"/>
      <c r="G15" s="551"/>
      <c r="H15" s="551"/>
      <c r="I15" s="551"/>
      <c r="J15" s="551"/>
      <c r="K15" s="551"/>
      <c r="L15" s="260"/>
      <c r="M15" s="441"/>
      <c r="N15" s="441"/>
      <c r="O15" s="441"/>
      <c r="P15" s="441"/>
      <c r="Q15" s="441"/>
      <c r="R15" s="441"/>
      <c r="S15" s="441"/>
      <c r="T15" s="441"/>
      <c r="U15" s="441"/>
      <c r="V15" s="441"/>
      <c r="W15" s="441"/>
      <c r="X15" s="441"/>
      <c r="Y15" s="441"/>
      <c r="Z15" s="441"/>
      <c r="AA15" s="441"/>
      <c r="AB15" s="292"/>
      <c r="AC15" s="342" t="s">
        <v>14</v>
      </c>
      <c r="AD15" s="548"/>
      <c r="AE15" s="548"/>
      <c r="AF15" s="548"/>
      <c r="AG15" s="548"/>
      <c r="AH15" s="548"/>
      <c r="AI15" s="548"/>
      <c r="AJ15" s="548"/>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51"/>
      <c r="C16" s="551"/>
      <c r="D16" s="551"/>
      <c r="E16" s="551"/>
      <c r="F16" s="551"/>
      <c r="G16" s="551"/>
      <c r="H16" s="551"/>
      <c r="I16" s="551"/>
      <c r="J16" s="551"/>
      <c r="K16" s="551"/>
      <c r="L16" s="260"/>
      <c r="M16" s="441"/>
      <c r="N16" s="441"/>
      <c r="O16" s="441"/>
      <c r="P16" s="441"/>
      <c r="Q16" s="441"/>
      <c r="R16" s="441"/>
      <c r="S16" s="441"/>
      <c r="T16" s="441"/>
      <c r="U16" s="441"/>
      <c r="V16" s="441"/>
      <c r="W16" s="441"/>
      <c r="X16" s="441"/>
      <c r="Y16" s="441"/>
      <c r="Z16" s="441"/>
      <c r="AA16" s="441"/>
      <c r="AB16" s="292"/>
      <c r="AC16" s="342" t="s">
        <v>14</v>
      </c>
      <c r="AD16" s="548"/>
      <c r="AE16" s="548"/>
      <c r="AF16" s="548"/>
      <c r="AG16" s="548"/>
      <c r="AH16" s="548"/>
      <c r="AI16" s="548"/>
      <c r="AJ16" s="548"/>
      <c r="AK16" s="292"/>
      <c r="AL16" s="293" t="s">
        <v>62</v>
      </c>
      <c r="AM16" s="539" t="s">
        <v>258</v>
      </c>
      <c r="AN16" s="539"/>
      <c r="AO16" s="539"/>
      <c r="AP16" s="539"/>
      <c r="AQ16" s="539"/>
      <c r="AR16" s="539"/>
      <c r="AS16" s="539"/>
      <c r="AT16" s="539"/>
      <c r="AU16" s="539"/>
      <c r="AV16" s="539"/>
      <c r="AW16" s="539"/>
      <c r="AX16" s="539"/>
      <c r="AY16" s="539"/>
      <c r="AZ16" s="539"/>
      <c r="BA16" s="539"/>
      <c r="BB16" s="539"/>
      <c r="BC16" s="539"/>
      <c r="BD16" s="539"/>
      <c r="BE16" s="539"/>
      <c r="BF16" s="539"/>
      <c r="BG16" s="539"/>
      <c r="BH16" s="539"/>
      <c r="BI16" s="539"/>
      <c r="BJ16" s="539"/>
      <c r="BK16" s="539"/>
      <c r="BL16" s="539"/>
      <c r="BM16" s="539"/>
      <c r="BN16" s="539"/>
      <c r="BO16" s="539"/>
      <c r="BP16" s="539"/>
      <c r="BQ16" s="539"/>
      <c r="BR16" s="539"/>
      <c r="BS16" s="539"/>
      <c r="BT16" s="539"/>
      <c r="BU16" s="539"/>
      <c r="BV16" s="539"/>
    </row>
    <row r="17" spans="1:75" ht="15.95" customHeight="1" x14ac:dyDescent="0.25">
      <c r="A17" s="261">
        <f t="shared" si="0"/>
        <v>8</v>
      </c>
      <c r="B17" s="544"/>
      <c r="C17" s="544"/>
      <c r="D17" s="544"/>
      <c r="E17" s="544"/>
      <c r="F17" s="544"/>
      <c r="G17" s="544"/>
      <c r="H17" s="544"/>
      <c r="I17" s="544"/>
      <c r="J17" s="544"/>
      <c r="K17" s="544"/>
      <c r="L17" s="262"/>
      <c r="M17" s="545"/>
      <c r="N17" s="545"/>
      <c r="O17" s="545"/>
      <c r="P17" s="545"/>
      <c r="Q17" s="545"/>
      <c r="R17" s="545"/>
      <c r="S17" s="545"/>
      <c r="T17" s="545"/>
      <c r="U17" s="545"/>
      <c r="V17" s="545"/>
      <c r="W17" s="545"/>
      <c r="X17" s="545"/>
      <c r="Y17" s="545"/>
      <c r="Z17" s="545"/>
      <c r="AA17" s="545"/>
      <c r="AB17" s="347"/>
      <c r="AC17" s="348" t="s">
        <v>14</v>
      </c>
      <c r="AD17" s="547"/>
      <c r="AE17" s="547"/>
      <c r="AF17" s="547"/>
      <c r="AG17" s="547"/>
      <c r="AH17" s="547"/>
      <c r="AI17" s="547"/>
      <c r="AJ17" s="547"/>
      <c r="AK17" s="292"/>
      <c r="AL17" s="287"/>
      <c r="AM17" s="539"/>
      <c r="AN17" s="539"/>
      <c r="AO17" s="539"/>
      <c r="AP17" s="539"/>
      <c r="AQ17" s="539"/>
      <c r="AR17" s="539"/>
      <c r="AS17" s="539"/>
      <c r="AT17" s="539"/>
      <c r="AU17" s="539"/>
      <c r="AV17" s="539"/>
      <c r="AW17" s="539"/>
      <c r="AX17" s="539"/>
      <c r="AY17" s="539"/>
      <c r="AZ17" s="539"/>
      <c r="BA17" s="539"/>
      <c r="BB17" s="539"/>
      <c r="BC17" s="539"/>
      <c r="BD17" s="539"/>
      <c r="BE17" s="539"/>
      <c r="BF17" s="539"/>
      <c r="BG17" s="539"/>
      <c r="BH17" s="539"/>
      <c r="BI17" s="539"/>
      <c r="BJ17" s="539"/>
      <c r="BK17" s="539"/>
      <c r="BL17" s="539"/>
      <c r="BM17" s="539"/>
      <c r="BN17" s="539"/>
      <c r="BO17" s="539"/>
      <c r="BP17" s="539"/>
      <c r="BQ17" s="539"/>
      <c r="BR17" s="539"/>
      <c r="BS17" s="539"/>
      <c r="BT17" s="539"/>
      <c r="BU17" s="539"/>
      <c r="BV17" s="539"/>
    </row>
    <row r="18" spans="1:75" ht="15.95" customHeight="1" x14ac:dyDescent="0.25">
      <c r="A18" s="261">
        <f t="shared" si="0"/>
        <v>9</v>
      </c>
      <c r="B18" s="544"/>
      <c r="C18" s="544"/>
      <c r="D18" s="544"/>
      <c r="E18" s="544"/>
      <c r="F18" s="544"/>
      <c r="G18" s="544"/>
      <c r="H18" s="544"/>
      <c r="I18" s="544"/>
      <c r="J18" s="544"/>
      <c r="K18" s="544"/>
      <c r="L18" s="262"/>
      <c r="M18" s="545"/>
      <c r="N18" s="545"/>
      <c r="O18" s="545"/>
      <c r="P18" s="545"/>
      <c r="Q18" s="545"/>
      <c r="R18" s="545"/>
      <c r="S18" s="545"/>
      <c r="T18" s="545"/>
      <c r="U18" s="545"/>
      <c r="V18" s="545"/>
      <c r="W18" s="545"/>
      <c r="X18" s="545"/>
      <c r="Y18" s="545"/>
      <c r="Z18" s="545"/>
      <c r="AA18" s="545"/>
      <c r="AB18" s="347"/>
      <c r="AC18" s="348" t="s">
        <v>14</v>
      </c>
      <c r="AD18" s="547"/>
      <c r="AE18" s="547"/>
      <c r="AF18" s="547"/>
      <c r="AG18" s="547"/>
      <c r="AH18" s="547"/>
      <c r="AI18" s="547"/>
      <c r="AJ18" s="547"/>
      <c r="AK18" s="292"/>
      <c r="AL18" s="287"/>
      <c r="AM18" s="538" t="s">
        <v>72</v>
      </c>
      <c r="AN18" s="538"/>
      <c r="AO18" s="538"/>
      <c r="AP18" s="538"/>
      <c r="AQ18" s="538"/>
      <c r="AR18" s="538"/>
      <c r="AS18" s="538"/>
      <c r="AT18" s="538"/>
      <c r="AU18" s="538"/>
      <c r="AV18" s="538"/>
      <c r="AW18" s="538"/>
      <c r="AX18" s="538"/>
      <c r="AY18" s="538"/>
      <c r="AZ18" s="538"/>
      <c r="BA18" s="538"/>
      <c r="BB18" s="538"/>
      <c r="BC18" s="538"/>
      <c r="BD18" s="538"/>
      <c r="BE18" s="538"/>
      <c r="BF18" s="538"/>
      <c r="BG18" s="538"/>
      <c r="BH18" s="538"/>
      <c r="BI18" s="538"/>
      <c r="BJ18" s="538"/>
      <c r="BK18" s="538"/>
      <c r="BL18" s="538"/>
      <c r="BM18" s="538"/>
      <c r="BN18" s="538"/>
      <c r="BO18" s="538"/>
      <c r="BP18" s="538"/>
      <c r="BQ18" s="538"/>
      <c r="BR18" s="538"/>
      <c r="BS18" s="538"/>
      <c r="BT18" s="538"/>
      <c r="BU18" s="538"/>
      <c r="BV18" s="538"/>
    </row>
    <row r="19" spans="1:75" ht="15.95" customHeight="1" x14ac:dyDescent="0.25">
      <c r="A19" s="261">
        <f t="shared" si="0"/>
        <v>10</v>
      </c>
      <c r="B19" s="544"/>
      <c r="C19" s="544"/>
      <c r="D19" s="544"/>
      <c r="E19" s="544"/>
      <c r="F19" s="544"/>
      <c r="G19" s="544"/>
      <c r="H19" s="544"/>
      <c r="I19" s="544"/>
      <c r="J19" s="544"/>
      <c r="K19" s="544"/>
      <c r="L19" s="262"/>
      <c r="M19" s="545"/>
      <c r="N19" s="545"/>
      <c r="O19" s="545"/>
      <c r="P19" s="545"/>
      <c r="Q19" s="545"/>
      <c r="R19" s="545"/>
      <c r="S19" s="545"/>
      <c r="T19" s="545"/>
      <c r="U19" s="545"/>
      <c r="V19" s="545"/>
      <c r="W19" s="545"/>
      <c r="X19" s="545"/>
      <c r="Y19" s="545"/>
      <c r="Z19" s="545"/>
      <c r="AA19" s="545"/>
      <c r="AB19" s="347"/>
      <c r="AC19" s="348" t="s">
        <v>14</v>
      </c>
      <c r="AD19" s="547"/>
      <c r="AE19" s="547"/>
      <c r="AF19" s="547"/>
      <c r="AG19" s="547"/>
      <c r="AH19" s="547"/>
      <c r="AI19" s="547"/>
      <c r="AJ19" s="547"/>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44"/>
      <c r="C20" s="544"/>
      <c r="D20" s="544"/>
      <c r="E20" s="544"/>
      <c r="F20" s="544"/>
      <c r="G20" s="544"/>
      <c r="H20" s="544"/>
      <c r="I20" s="544"/>
      <c r="J20" s="544"/>
      <c r="K20" s="544"/>
      <c r="L20" s="262"/>
      <c r="M20" s="545"/>
      <c r="N20" s="545"/>
      <c r="O20" s="545"/>
      <c r="P20" s="545"/>
      <c r="Q20" s="545"/>
      <c r="R20" s="545"/>
      <c r="S20" s="545"/>
      <c r="T20" s="545"/>
      <c r="U20" s="545"/>
      <c r="V20" s="545"/>
      <c r="W20" s="545"/>
      <c r="X20" s="545"/>
      <c r="Y20" s="545"/>
      <c r="Z20" s="545"/>
      <c r="AA20" s="545"/>
      <c r="AB20" s="347"/>
      <c r="AC20" s="348" t="s">
        <v>14</v>
      </c>
      <c r="AD20" s="547"/>
      <c r="AE20" s="547"/>
      <c r="AF20" s="547"/>
      <c r="AG20" s="547"/>
      <c r="AH20" s="547"/>
      <c r="AI20" s="547"/>
      <c r="AJ20" s="547"/>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44"/>
      <c r="C21" s="544"/>
      <c r="D21" s="544"/>
      <c r="E21" s="544"/>
      <c r="F21" s="544"/>
      <c r="G21" s="544"/>
      <c r="H21" s="544"/>
      <c r="I21" s="544"/>
      <c r="J21" s="544"/>
      <c r="K21" s="544"/>
      <c r="L21" s="262"/>
      <c r="M21" s="545"/>
      <c r="N21" s="545"/>
      <c r="O21" s="545"/>
      <c r="P21" s="545"/>
      <c r="Q21" s="545"/>
      <c r="R21" s="545"/>
      <c r="S21" s="545"/>
      <c r="T21" s="545"/>
      <c r="U21" s="545"/>
      <c r="V21" s="545"/>
      <c r="W21" s="545"/>
      <c r="X21" s="545"/>
      <c r="Y21" s="545"/>
      <c r="Z21" s="545"/>
      <c r="AA21" s="545"/>
      <c r="AB21" s="347"/>
      <c r="AC21" s="348" t="s">
        <v>14</v>
      </c>
      <c r="AD21" s="547"/>
      <c r="AE21" s="547"/>
      <c r="AF21" s="547"/>
      <c r="AG21" s="547"/>
      <c r="AH21" s="547"/>
      <c r="AI21" s="547"/>
      <c r="AJ21" s="547"/>
      <c r="AK21" s="292"/>
      <c r="AL21" s="293" t="s">
        <v>62</v>
      </c>
      <c r="AM21" s="540" t="s">
        <v>227</v>
      </c>
      <c r="AN21" s="540"/>
      <c r="AO21" s="540"/>
      <c r="AP21" s="540"/>
      <c r="AQ21" s="540"/>
      <c r="AR21" s="540"/>
      <c r="AS21" s="540"/>
      <c r="AT21" s="540"/>
      <c r="AU21" s="540"/>
      <c r="AV21" s="540"/>
      <c r="AW21" s="540"/>
      <c r="AX21" s="540"/>
      <c r="AY21" s="540"/>
      <c r="AZ21" s="540"/>
      <c r="BA21" s="540"/>
      <c r="BB21" s="540"/>
      <c r="BC21" s="540"/>
      <c r="BD21" s="540"/>
      <c r="BE21" s="540"/>
      <c r="BF21" s="540"/>
      <c r="BG21" s="540"/>
      <c r="BH21" s="540"/>
      <c r="BI21" s="540"/>
      <c r="BJ21" s="540"/>
      <c r="BK21" s="540"/>
      <c r="BL21" s="540"/>
      <c r="BM21" s="540"/>
      <c r="BN21" s="540"/>
      <c r="BO21" s="540"/>
      <c r="BP21" s="540"/>
      <c r="BQ21" s="540"/>
      <c r="BR21" s="540"/>
      <c r="BS21" s="540"/>
      <c r="BT21" s="540"/>
      <c r="BU21" s="540"/>
      <c r="BV21" s="540"/>
    </row>
    <row r="22" spans="1:75" ht="15.95" customHeight="1" x14ac:dyDescent="0.25">
      <c r="A22" s="261">
        <f t="shared" si="0"/>
        <v>13</v>
      </c>
      <c r="B22" s="544"/>
      <c r="C22" s="544"/>
      <c r="D22" s="544"/>
      <c r="E22" s="544"/>
      <c r="F22" s="544"/>
      <c r="G22" s="544"/>
      <c r="H22" s="544"/>
      <c r="I22" s="544"/>
      <c r="J22" s="544"/>
      <c r="K22" s="544"/>
      <c r="L22" s="262"/>
      <c r="M22" s="545"/>
      <c r="N22" s="545"/>
      <c r="O22" s="545"/>
      <c r="P22" s="545"/>
      <c r="Q22" s="545"/>
      <c r="R22" s="545"/>
      <c r="S22" s="545"/>
      <c r="T22" s="545"/>
      <c r="U22" s="545"/>
      <c r="V22" s="545"/>
      <c r="W22" s="545"/>
      <c r="X22" s="545"/>
      <c r="Y22" s="545"/>
      <c r="Z22" s="545"/>
      <c r="AA22" s="545"/>
      <c r="AB22" s="347"/>
      <c r="AC22" s="348" t="s">
        <v>14</v>
      </c>
      <c r="AD22" s="547"/>
      <c r="AE22" s="547"/>
      <c r="AF22" s="547"/>
      <c r="AG22" s="547"/>
      <c r="AH22" s="547"/>
      <c r="AI22" s="547"/>
      <c r="AJ22" s="547"/>
      <c r="AK22" s="292"/>
      <c r="AL22" s="288"/>
      <c r="AM22" s="540"/>
      <c r="AN22" s="540"/>
      <c r="AO22" s="540"/>
      <c r="AP22" s="540"/>
      <c r="AQ22" s="540"/>
      <c r="AR22" s="540"/>
      <c r="AS22" s="540"/>
      <c r="AT22" s="540"/>
      <c r="AU22" s="540"/>
      <c r="AV22" s="540"/>
      <c r="AW22" s="540"/>
      <c r="AX22" s="540"/>
      <c r="AY22" s="540"/>
      <c r="AZ22" s="540"/>
      <c r="BA22" s="540"/>
      <c r="BB22" s="540"/>
      <c r="BC22" s="540"/>
      <c r="BD22" s="540"/>
      <c r="BE22" s="540"/>
      <c r="BF22" s="540"/>
      <c r="BG22" s="540"/>
      <c r="BH22" s="540"/>
      <c r="BI22" s="540"/>
      <c r="BJ22" s="540"/>
      <c r="BK22" s="540"/>
      <c r="BL22" s="540"/>
      <c r="BM22" s="540"/>
      <c r="BN22" s="540"/>
      <c r="BO22" s="540"/>
      <c r="BP22" s="540"/>
      <c r="BQ22" s="540"/>
      <c r="BR22" s="540"/>
      <c r="BS22" s="540"/>
      <c r="BT22" s="540"/>
      <c r="BU22" s="540"/>
      <c r="BV22" s="540"/>
    </row>
    <row r="23" spans="1:75" ht="15.95" customHeight="1" x14ac:dyDescent="0.25">
      <c r="A23" s="261">
        <f t="shared" si="0"/>
        <v>14</v>
      </c>
      <c r="B23" s="544"/>
      <c r="C23" s="544"/>
      <c r="D23" s="544"/>
      <c r="E23" s="544"/>
      <c r="F23" s="544"/>
      <c r="G23" s="544"/>
      <c r="H23" s="544"/>
      <c r="I23" s="544"/>
      <c r="J23" s="544"/>
      <c r="K23" s="544"/>
      <c r="L23" s="262"/>
      <c r="M23" s="545"/>
      <c r="N23" s="545"/>
      <c r="O23" s="545"/>
      <c r="P23" s="545"/>
      <c r="Q23" s="545"/>
      <c r="R23" s="545"/>
      <c r="S23" s="545"/>
      <c r="T23" s="545"/>
      <c r="U23" s="545"/>
      <c r="V23" s="545"/>
      <c r="W23" s="545"/>
      <c r="X23" s="545"/>
      <c r="Y23" s="545"/>
      <c r="Z23" s="545"/>
      <c r="AA23" s="545"/>
      <c r="AB23" s="347"/>
      <c r="AC23" s="348" t="s">
        <v>14</v>
      </c>
      <c r="AD23" s="547"/>
      <c r="AE23" s="547"/>
      <c r="AF23" s="547"/>
      <c r="AG23" s="547"/>
      <c r="AH23" s="547"/>
      <c r="AI23" s="547"/>
      <c r="AJ23" s="547"/>
      <c r="AK23" s="292"/>
      <c r="AL23" s="288"/>
      <c r="AM23" s="540"/>
      <c r="AN23" s="540"/>
      <c r="AO23" s="540"/>
      <c r="AP23" s="540"/>
      <c r="AQ23" s="540"/>
      <c r="AR23" s="540"/>
      <c r="AS23" s="540"/>
      <c r="AT23" s="540"/>
      <c r="AU23" s="540"/>
      <c r="AV23" s="540"/>
      <c r="AW23" s="540"/>
      <c r="AX23" s="540"/>
      <c r="AY23" s="540"/>
      <c r="AZ23" s="540"/>
      <c r="BA23" s="540"/>
      <c r="BB23" s="540"/>
      <c r="BC23" s="540"/>
      <c r="BD23" s="540"/>
      <c r="BE23" s="540"/>
      <c r="BF23" s="540"/>
      <c r="BG23" s="540"/>
      <c r="BH23" s="540"/>
      <c r="BI23" s="540"/>
      <c r="BJ23" s="540"/>
      <c r="BK23" s="540"/>
      <c r="BL23" s="540"/>
      <c r="BM23" s="540"/>
      <c r="BN23" s="540"/>
      <c r="BO23" s="540"/>
      <c r="BP23" s="540"/>
      <c r="BQ23" s="540"/>
      <c r="BR23" s="540"/>
      <c r="BS23" s="540"/>
      <c r="BT23" s="540"/>
      <c r="BU23" s="540"/>
      <c r="BV23" s="540"/>
    </row>
    <row r="24" spans="1:75" ht="15.95" customHeight="1" x14ac:dyDescent="0.25">
      <c r="A24" s="261">
        <f t="shared" si="0"/>
        <v>15</v>
      </c>
      <c r="B24" s="544"/>
      <c r="C24" s="544"/>
      <c r="D24" s="544"/>
      <c r="E24" s="544"/>
      <c r="F24" s="544"/>
      <c r="G24" s="544"/>
      <c r="H24" s="544"/>
      <c r="I24" s="544"/>
      <c r="J24" s="544"/>
      <c r="K24" s="544"/>
      <c r="L24" s="262"/>
      <c r="M24" s="545"/>
      <c r="N24" s="545"/>
      <c r="O24" s="545"/>
      <c r="P24" s="545"/>
      <c r="Q24" s="545"/>
      <c r="R24" s="545"/>
      <c r="S24" s="545"/>
      <c r="T24" s="545"/>
      <c r="U24" s="545"/>
      <c r="V24" s="545"/>
      <c r="W24" s="545"/>
      <c r="X24" s="545"/>
      <c r="Y24" s="545"/>
      <c r="Z24" s="545"/>
      <c r="AA24" s="545"/>
      <c r="AB24" s="347"/>
      <c r="AC24" s="348" t="s">
        <v>14</v>
      </c>
      <c r="AD24" s="547"/>
      <c r="AE24" s="547"/>
      <c r="AF24" s="547"/>
      <c r="AG24" s="547"/>
      <c r="AH24" s="547"/>
      <c r="AI24" s="547"/>
      <c r="AJ24" s="547"/>
      <c r="AK24" s="292"/>
      <c r="AL24" s="288"/>
      <c r="AM24" s="540"/>
      <c r="AN24" s="540"/>
      <c r="AO24" s="540"/>
      <c r="AP24" s="540"/>
      <c r="AQ24" s="540"/>
      <c r="AR24" s="540"/>
      <c r="AS24" s="540"/>
      <c r="AT24" s="540"/>
      <c r="AU24" s="540"/>
      <c r="AV24" s="540"/>
      <c r="AW24" s="540"/>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row>
    <row r="25" spans="1:75" ht="15.95" customHeight="1" x14ac:dyDescent="0.25">
      <c r="A25" s="261">
        <f t="shared" si="0"/>
        <v>16</v>
      </c>
      <c r="B25" s="544"/>
      <c r="C25" s="544"/>
      <c r="D25" s="544"/>
      <c r="E25" s="544"/>
      <c r="F25" s="544"/>
      <c r="G25" s="544"/>
      <c r="H25" s="544"/>
      <c r="I25" s="544"/>
      <c r="J25" s="544"/>
      <c r="K25" s="544"/>
      <c r="L25" s="262"/>
      <c r="M25" s="545"/>
      <c r="N25" s="545"/>
      <c r="O25" s="545"/>
      <c r="P25" s="545"/>
      <c r="Q25" s="545"/>
      <c r="R25" s="545"/>
      <c r="S25" s="545"/>
      <c r="T25" s="545"/>
      <c r="U25" s="545"/>
      <c r="V25" s="545"/>
      <c r="W25" s="545"/>
      <c r="X25" s="545"/>
      <c r="Y25" s="545"/>
      <c r="Z25" s="545"/>
      <c r="AA25" s="545"/>
      <c r="AB25" s="347"/>
      <c r="AC25" s="348" t="s">
        <v>14</v>
      </c>
      <c r="AD25" s="547"/>
      <c r="AE25" s="547"/>
      <c r="AF25" s="547"/>
      <c r="AG25" s="547"/>
      <c r="AH25" s="547"/>
      <c r="AI25" s="547"/>
      <c r="AJ25" s="547"/>
      <c r="AK25" s="292"/>
      <c r="AL25" s="293" t="s">
        <v>62</v>
      </c>
      <c r="AM25" s="540" t="s">
        <v>73</v>
      </c>
      <c r="AN25" s="540"/>
      <c r="AO25" s="540"/>
      <c r="AP25" s="540"/>
      <c r="AQ25" s="540"/>
      <c r="AR25" s="540"/>
      <c r="AS25" s="540"/>
      <c r="AT25" s="540"/>
      <c r="AU25" s="540"/>
      <c r="AV25" s="540"/>
      <c r="AW25" s="540"/>
      <c r="AX25" s="540"/>
      <c r="AY25" s="540"/>
      <c r="AZ25" s="540"/>
      <c r="BA25" s="540"/>
      <c r="BB25" s="540"/>
      <c r="BC25" s="540"/>
      <c r="BD25" s="540"/>
      <c r="BE25" s="540"/>
      <c r="BF25" s="540"/>
      <c r="BG25" s="540"/>
      <c r="BH25" s="540"/>
      <c r="BI25" s="540"/>
      <c r="BJ25" s="540"/>
      <c r="BK25" s="540"/>
      <c r="BL25" s="540"/>
      <c r="BM25" s="540"/>
      <c r="BN25" s="540"/>
      <c r="BO25" s="540"/>
      <c r="BP25" s="540"/>
      <c r="BQ25" s="540"/>
      <c r="BR25" s="540"/>
      <c r="BS25" s="540"/>
      <c r="BT25" s="540"/>
      <c r="BU25" s="540"/>
      <c r="BV25" s="540"/>
    </row>
    <row r="26" spans="1:75" ht="15.95" customHeight="1" x14ac:dyDescent="0.25">
      <c r="A26" s="261">
        <f t="shared" si="0"/>
        <v>17</v>
      </c>
      <c r="B26" s="544"/>
      <c r="C26" s="544"/>
      <c r="D26" s="544"/>
      <c r="E26" s="544"/>
      <c r="F26" s="544"/>
      <c r="G26" s="544"/>
      <c r="H26" s="544"/>
      <c r="I26" s="544"/>
      <c r="J26" s="544"/>
      <c r="K26" s="544"/>
      <c r="L26" s="262"/>
      <c r="M26" s="545"/>
      <c r="N26" s="545"/>
      <c r="O26" s="545"/>
      <c r="P26" s="545"/>
      <c r="Q26" s="545"/>
      <c r="R26" s="545"/>
      <c r="S26" s="545"/>
      <c r="T26" s="545"/>
      <c r="U26" s="545"/>
      <c r="V26" s="545"/>
      <c r="W26" s="545"/>
      <c r="X26" s="545"/>
      <c r="Y26" s="545"/>
      <c r="Z26" s="545"/>
      <c r="AA26" s="545"/>
      <c r="AB26" s="347"/>
      <c r="AC26" s="348" t="s">
        <v>14</v>
      </c>
      <c r="AD26" s="547"/>
      <c r="AE26" s="547"/>
      <c r="AF26" s="547"/>
      <c r="AG26" s="547"/>
      <c r="AH26" s="547"/>
      <c r="AI26" s="547"/>
      <c r="AJ26" s="547"/>
      <c r="AK26" s="292"/>
      <c r="AL26" s="288"/>
      <c r="AM26" s="540"/>
      <c r="AN26" s="540"/>
      <c r="AO26" s="540"/>
      <c r="AP26" s="540"/>
      <c r="AQ26" s="540"/>
      <c r="AR26" s="540"/>
      <c r="AS26" s="540"/>
      <c r="AT26" s="540"/>
      <c r="AU26" s="540"/>
      <c r="AV26" s="540"/>
      <c r="AW26" s="540"/>
      <c r="AX26" s="540"/>
      <c r="AY26" s="540"/>
      <c r="AZ26" s="540"/>
      <c r="BA26" s="540"/>
      <c r="BB26" s="540"/>
      <c r="BC26" s="540"/>
      <c r="BD26" s="540"/>
      <c r="BE26" s="540"/>
      <c r="BF26" s="540"/>
      <c r="BG26" s="540"/>
      <c r="BH26" s="540"/>
      <c r="BI26" s="540"/>
      <c r="BJ26" s="540"/>
      <c r="BK26" s="540"/>
      <c r="BL26" s="540"/>
      <c r="BM26" s="540"/>
      <c r="BN26" s="540"/>
      <c r="BO26" s="540"/>
      <c r="BP26" s="540"/>
      <c r="BQ26" s="540"/>
      <c r="BR26" s="540"/>
      <c r="BS26" s="540"/>
      <c r="BT26" s="540"/>
      <c r="BU26" s="540"/>
      <c r="BV26" s="540"/>
    </row>
    <row r="27" spans="1:75" ht="15.95" customHeight="1" x14ac:dyDescent="0.25">
      <c r="A27" s="261">
        <f t="shared" si="0"/>
        <v>18</v>
      </c>
      <c r="B27" s="544"/>
      <c r="C27" s="544"/>
      <c r="D27" s="544"/>
      <c r="E27" s="544"/>
      <c r="F27" s="544"/>
      <c r="G27" s="544"/>
      <c r="H27" s="544"/>
      <c r="I27" s="544"/>
      <c r="J27" s="544"/>
      <c r="K27" s="544"/>
      <c r="L27" s="262"/>
      <c r="M27" s="545"/>
      <c r="N27" s="545"/>
      <c r="O27" s="545"/>
      <c r="P27" s="545"/>
      <c r="Q27" s="545"/>
      <c r="R27" s="545"/>
      <c r="S27" s="545"/>
      <c r="T27" s="545"/>
      <c r="U27" s="545"/>
      <c r="V27" s="545"/>
      <c r="W27" s="545"/>
      <c r="X27" s="545"/>
      <c r="Y27" s="545"/>
      <c r="Z27" s="545"/>
      <c r="AA27" s="545"/>
      <c r="AB27" s="347"/>
      <c r="AC27" s="348" t="s">
        <v>14</v>
      </c>
      <c r="AD27" s="547"/>
      <c r="AE27" s="547"/>
      <c r="AF27" s="547"/>
      <c r="AG27" s="547"/>
      <c r="AH27" s="547"/>
      <c r="AI27" s="547"/>
      <c r="AJ27" s="547"/>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44"/>
      <c r="C28" s="544"/>
      <c r="D28" s="544"/>
      <c r="E28" s="544"/>
      <c r="F28" s="544"/>
      <c r="G28" s="544"/>
      <c r="H28" s="544"/>
      <c r="I28" s="544"/>
      <c r="J28" s="544"/>
      <c r="K28" s="544"/>
      <c r="L28" s="262"/>
      <c r="M28" s="545"/>
      <c r="N28" s="545"/>
      <c r="O28" s="545"/>
      <c r="P28" s="545"/>
      <c r="Q28" s="545"/>
      <c r="R28" s="545"/>
      <c r="S28" s="545"/>
      <c r="T28" s="545"/>
      <c r="U28" s="545"/>
      <c r="V28" s="545"/>
      <c r="W28" s="545"/>
      <c r="X28" s="545"/>
      <c r="Y28" s="545"/>
      <c r="Z28" s="545"/>
      <c r="AA28" s="545"/>
      <c r="AB28" s="347"/>
      <c r="AC28" s="348" t="s">
        <v>14</v>
      </c>
      <c r="AD28" s="547"/>
      <c r="AE28" s="547"/>
      <c r="AF28" s="547"/>
      <c r="AG28" s="547"/>
      <c r="AH28" s="547"/>
      <c r="AI28" s="547"/>
      <c r="AJ28" s="547"/>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44"/>
      <c r="C29" s="544"/>
      <c r="D29" s="544"/>
      <c r="E29" s="544"/>
      <c r="F29" s="544"/>
      <c r="G29" s="544"/>
      <c r="H29" s="544"/>
      <c r="I29" s="544"/>
      <c r="J29" s="544"/>
      <c r="K29" s="544"/>
      <c r="L29" s="262"/>
      <c r="M29" s="545"/>
      <c r="N29" s="545"/>
      <c r="O29" s="545"/>
      <c r="P29" s="545"/>
      <c r="Q29" s="545"/>
      <c r="R29" s="545"/>
      <c r="S29" s="545"/>
      <c r="T29" s="545"/>
      <c r="U29" s="545"/>
      <c r="V29" s="545"/>
      <c r="W29" s="545"/>
      <c r="X29" s="545"/>
      <c r="Y29" s="545"/>
      <c r="Z29" s="545"/>
      <c r="AA29" s="545"/>
      <c r="AB29" s="347"/>
      <c r="AC29" s="348" t="s">
        <v>14</v>
      </c>
      <c r="AD29" s="546"/>
      <c r="AE29" s="546"/>
      <c r="AF29" s="546"/>
      <c r="AG29" s="546"/>
      <c r="AH29" s="546"/>
      <c r="AI29" s="546"/>
      <c r="AJ29" s="546"/>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2018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44"/>
      <c r="C30" s="544"/>
      <c r="D30" s="544"/>
      <c r="E30" s="544"/>
      <c r="F30" s="544"/>
      <c r="G30" s="544"/>
      <c r="H30" s="544"/>
      <c r="I30" s="544"/>
      <c r="J30" s="544"/>
      <c r="K30" s="544"/>
      <c r="L30" s="262"/>
      <c r="M30" s="545"/>
      <c r="N30" s="545"/>
      <c r="O30" s="545"/>
      <c r="P30" s="545"/>
      <c r="Q30" s="545"/>
      <c r="R30" s="545"/>
      <c r="S30" s="545"/>
      <c r="T30" s="545"/>
      <c r="U30" s="545"/>
      <c r="V30" s="545"/>
      <c r="W30" s="545"/>
      <c r="X30" s="545"/>
      <c r="Y30" s="545"/>
      <c r="Z30" s="545"/>
      <c r="AA30" s="545"/>
      <c r="AB30" s="347"/>
      <c r="AC30" s="348" t="s">
        <v>14</v>
      </c>
      <c r="AD30" s="546"/>
      <c r="AE30" s="546"/>
      <c r="AF30" s="546"/>
      <c r="AG30" s="546"/>
      <c r="AH30" s="546"/>
      <c r="AI30" s="546"/>
      <c r="AJ30" s="546"/>
      <c r="AK30" s="292"/>
      <c r="AL30" s="293" t="s">
        <v>62</v>
      </c>
      <c r="AM30" s="540" t="s">
        <v>226</v>
      </c>
      <c r="AN30" s="540"/>
      <c r="AO30" s="540"/>
      <c r="AP30" s="540"/>
      <c r="AQ30" s="540"/>
      <c r="AR30" s="540"/>
      <c r="AS30" s="540"/>
      <c r="AT30" s="540"/>
      <c r="AU30" s="540"/>
      <c r="AV30" s="540"/>
      <c r="AW30" s="540"/>
      <c r="AX30" s="540"/>
      <c r="AY30" s="540"/>
      <c r="AZ30" s="540"/>
      <c r="BA30" s="540"/>
      <c r="BB30" s="540"/>
      <c r="BC30" s="540"/>
      <c r="BD30" s="540"/>
      <c r="BE30" s="540"/>
      <c r="BF30" s="540"/>
      <c r="BG30" s="540"/>
      <c r="BH30" s="540"/>
      <c r="BI30" s="540"/>
      <c r="BJ30" s="540"/>
      <c r="BK30" s="540"/>
      <c r="BL30" s="540"/>
      <c r="BM30" s="540"/>
      <c r="BN30" s="540"/>
      <c r="BO30" s="540"/>
      <c r="BP30" s="540"/>
      <c r="BQ30" s="540"/>
      <c r="BR30" s="540"/>
      <c r="BS30" s="540"/>
      <c r="BT30" s="540"/>
      <c r="BU30" s="540"/>
      <c r="BV30" s="540"/>
    </row>
    <row r="31" spans="1:75" ht="15.95" customHeight="1" x14ac:dyDescent="0.25">
      <c r="A31" s="261">
        <f t="shared" si="0"/>
        <v>22</v>
      </c>
      <c r="B31" s="544"/>
      <c r="C31" s="544"/>
      <c r="D31" s="544"/>
      <c r="E31" s="544"/>
      <c r="F31" s="544"/>
      <c r="G31" s="544"/>
      <c r="H31" s="544"/>
      <c r="I31" s="544"/>
      <c r="J31" s="544"/>
      <c r="K31" s="544"/>
      <c r="L31" s="262"/>
      <c r="M31" s="545"/>
      <c r="N31" s="545"/>
      <c r="O31" s="545"/>
      <c r="P31" s="545"/>
      <c r="Q31" s="545"/>
      <c r="R31" s="545"/>
      <c r="S31" s="545"/>
      <c r="T31" s="545"/>
      <c r="U31" s="545"/>
      <c r="V31" s="545"/>
      <c r="W31" s="545"/>
      <c r="X31" s="545"/>
      <c r="Y31" s="545"/>
      <c r="Z31" s="545"/>
      <c r="AA31" s="545"/>
      <c r="AB31" s="347"/>
      <c r="AC31" s="348" t="s">
        <v>14</v>
      </c>
      <c r="AD31" s="546"/>
      <c r="AE31" s="546"/>
      <c r="AF31" s="546"/>
      <c r="AG31" s="546"/>
      <c r="AH31" s="546"/>
      <c r="AI31" s="546"/>
      <c r="AJ31" s="546"/>
      <c r="AK31" s="294"/>
      <c r="AL31" s="288"/>
      <c r="AM31" s="540"/>
      <c r="AN31" s="540"/>
      <c r="AO31" s="540"/>
      <c r="AP31" s="540"/>
      <c r="AQ31" s="540"/>
      <c r="AR31" s="540"/>
      <c r="AS31" s="540"/>
      <c r="AT31" s="540"/>
      <c r="AU31" s="540"/>
      <c r="AV31" s="540"/>
      <c r="AW31" s="540"/>
      <c r="AX31" s="540"/>
      <c r="AY31" s="540"/>
      <c r="AZ31" s="540"/>
      <c r="BA31" s="540"/>
      <c r="BB31" s="540"/>
      <c r="BC31" s="540"/>
      <c r="BD31" s="540"/>
      <c r="BE31" s="540"/>
      <c r="BF31" s="540"/>
      <c r="BG31" s="540"/>
      <c r="BH31" s="540"/>
      <c r="BI31" s="540"/>
      <c r="BJ31" s="540"/>
      <c r="BK31" s="540"/>
      <c r="BL31" s="540"/>
      <c r="BM31" s="540"/>
      <c r="BN31" s="540"/>
      <c r="BO31" s="540"/>
      <c r="BP31" s="540"/>
      <c r="BQ31" s="540"/>
      <c r="BR31" s="540"/>
      <c r="BS31" s="540"/>
      <c r="BT31" s="540"/>
      <c r="BU31" s="540"/>
      <c r="BV31" s="540"/>
    </row>
    <row r="32" spans="1:75" s="295" customFormat="1" ht="15.95" customHeight="1" x14ac:dyDescent="0.25">
      <c r="A32" s="261">
        <f t="shared" si="0"/>
        <v>23</v>
      </c>
      <c r="B32" s="544"/>
      <c r="C32" s="544"/>
      <c r="D32" s="544"/>
      <c r="E32" s="544"/>
      <c r="F32" s="544"/>
      <c r="G32" s="544"/>
      <c r="H32" s="544"/>
      <c r="I32" s="544"/>
      <c r="J32" s="544"/>
      <c r="K32" s="544"/>
      <c r="L32" s="262"/>
      <c r="M32" s="545"/>
      <c r="N32" s="545"/>
      <c r="O32" s="545"/>
      <c r="P32" s="545"/>
      <c r="Q32" s="545"/>
      <c r="R32" s="545"/>
      <c r="S32" s="545"/>
      <c r="T32" s="545"/>
      <c r="U32" s="545"/>
      <c r="V32" s="545"/>
      <c r="W32" s="545"/>
      <c r="X32" s="545"/>
      <c r="Y32" s="545"/>
      <c r="Z32" s="545"/>
      <c r="AA32" s="545"/>
      <c r="AB32" s="347"/>
      <c r="AC32" s="348" t="s">
        <v>14</v>
      </c>
      <c r="AD32" s="546"/>
      <c r="AE32" s="546"/>
      <c r="AF32" s="546"/>
      <c r="AG32" s="546"/>
      <c r="AH32" s="546"/>
      <c r="AI32" s="546"/>
      <c r="AJ32" s="546"/>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44"/>
      <c r="C33" s="544"/>
      <c r="D33" s="544"/>
      <c r="E33" s="544"/>
      <c r="F33" s="544"/>
      <c r="G33" s="544"/>
      <c r="H33" s="544"/>
      <c r="I33" s="544"/>
      <c r="J33" s="544"/>
      <c r="K33" s="544"/>
      <c r="L33" s="262"/>
      <c r="M33" s="545"/>
      <c r="N33" s="545"/>
      <c r="O33" s="545"/>
      <c r="P33" s="545"/>
      <c r="Q33" s="545"/>
      <c r="R33" s="545"/>
      <c r="S33" s="545"/>
      <c r="T33" s="545"/>
      <c r="U33" s="545"/>
      <c r="V33" s="545"/>
      <c r="W33" s="545"/>
      <c r="X33" s="545"/>
      <c r="Y33" s="545"/>
      <c r="Z33" s="545"/>
      <c r="AA33" s="545"/>
      <c r="AB33" s="347"/>
      <c r="AC33" s="348" t="s">
        <v>14</v>
      </c>
      <c r="AD33" s="546"/>
      <c r="AE33" s="546"/>
      <c r="AF33" s="546"/>
      <c r="AG33" s="546"/>
      <c r="AH33" s="546"/>
      <c r="AI33" s="546"/>
      <c r="AJ33" s="546"/>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37" t="s">
        <v>69</v>
      </c>
      <c r="BR33" s="537"/>
      <c r="BS33" s="537"/>
      <c r="BT33" s="537"/>
      <c r="BU33" s="537"/>
      <c r="BV33" s="537"/>
      <c r="BW33" s="294"/>
    </row>
    <row r="34" spans="1:75" s="295" customFormat="1" ht="15.95" customHeight="1" x14ac:dyDescent="0.25">
      <c r="A34" s="261">
        <f t="shared" si="0"/>
        <v>25</v>
      </c>
      <c r="B34" s="544"/>
      <c r="C34" s="544"/>
      <c r="D34" s="544"/>
      <c r="E34" s="544"/>
      <c r="F34" s="544"/>
      <c r="G34" s="544"/>
      <c r="H34" s="544"/>
      <c r="I34" s="544"/>
      <c r="J34" s="544"/>
      <c r="K34" s="544"/>
      <c r="L34" s="262"/>
      <c r="M34" s="545"/>
      <c r="N34" s="545"/>
      <c r="O34" s="545"/>
      <c r="P34" s="545"/>
      <c r="Q34" s="545"/>
      <c r="R34" s="545"/>
      <c r="S34" s="545"/>
      <c r="T34" s="545"/>
      <c r="U34" s="545"/>
      <c r="V34" s="545"/>
      <c r="W34" s="545"/>
      <c r="X34" s="545"/>
      <c r="Y34" s="545"/>
      <c r="Z34" s="545"/>
      <c r="AA34" s="545"/>
      <c r="AB34" s="347"/>
      <c r="AC34" s="348" t="s">
        <v>14</v>
      </c>
      <c r="AD34" s="546"/>
      <c r="AE34" s="546"/>
      <c r="AF34" s="546"/>
      <c r="AG34" s="546"/>
      <c r="AH34" s="546"/>
      <c r="AI34" s="546"/>
      <c r="AJ34" s="546"/>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37"/>
      <c r="BR34" s="537"/>
      <c r="BS34" s="537"/>
      <c r="BT34" s="537"/>
      <c r="BU34" s="537"/>
      <c r="BV34" s="537"/>
      <c r="BW34" s="294"/>
    </row>
    <row r="35" spans="1:75" ht="15.95" customHeight="1" x14ac:dyDescent="0.25">
      <c r="A35" s="261">
        <f t="shared" si="0"/>
        <v>26</v>
      </c>
      <c r="B35" s="544"/>
      <c r="C35" s="544"/>
      <c r="D35" s="544"/>
      <c r="E35" s="544"/>
      <c r="F35" s="544"/>
      <c r="G35" s="544"/>
      <c r="H35" s="544"/>
      <c r="I35" s="544"/>
      <c r="J35" s="544"/>
      <c r="K35" s="544"/>
      <c r="L35" s="262"/>
      <c r="M35" s="545"/>
      <c r="N35" s="545"/>
      <c r="O35" s="545"/>
      <c r="P35" s="545"/>
      <c r="Q35" s="545"/>
      <c r="R35" s="545"/>
      <c r="S35" s="545"/>
      <c r="T35" s="545"/>
      <c r="U35" s="545"/>
      <c r="V35" s="545"/>
      <c r="W35" s="545"/>
      <c r="X35" s="545"/>
      <c r="Y35" s="545"/>
      <c r="Z35" s="545"/>
      <c r="AA35" s="545"/>
      <c r="AB35" s="347"/>
      <c r="AC35" s="348" t="s">
        <v>14</v>
      </c>
      <c r="AD35" s="546"/>
      <c r="AE35" s="546"/>
      <c r="AF35" s="546"/>
      <c r="AG35" s="546"/>
      <c r="AH35" s="546"/>
      <c r="AI35" s="546"/>
      <c r="AJ35" s="546"/>
    </row>
    <row r="36" spans="1:75" ht="15.95" customHeight="1" x14ac:dyDescent="0.25">
      <c r="A36" s="261">
        <f t="shared" si="0"/>
        <v>27</v>
      </c>
      <c r="B36" s="544"/>
      <c r="C36" s="544"/>
      <c r="D36" s="544"/>
      <c r="E36" s="544"/>
      <c r="F36" s="544"/>
      <c r="G36" s="544"/>
      <c r="H36" s="544"/>
      <c r="I36" s="544"/>
      <c r="J36" s="544"/>
      <c r="K36" s="544"/>
      <c r="L36" s="262"/>
      <c r="M36" s="545"/>
      <c r="N36" s="545"/>
      <c r="O36" s="545"/>
      <c r="P36" s="545"/>
      <c r="Q36" s="545"/>
      <c r="R36" s="545"/>
      <c r="S36" s="545"/>
      <c r="T36" s="545"/>
      <c r="U36" s="545"/>
      <c r="V36" s="545"/>
      <c r="W36" s="545"/>
      <c r="X36" s="545"/>
      <c r="Y36" s="545"/>
      <c r="Z36" s="545"/>
      <c r="AA36" s="545"/>
      <c r="AB36" s="347"/>
      <c r="AC36" s="348" t="s">
        <v>14</v>
      </c>
      <c r="AD36" s="546"/>
      <c r="AE36" s="546"/>
      <c r="AF36" s="546"/>
      <c r="AG36" s="546"/>
      <c r="AH36" s="546"/>
      <c r="AI36" s="546"/>
      <c r="AJ36" s="546"/>
    </row>
    <row r="37" spans="1:75" ht="15.95" customHeight="1" x14ac:dyDescent="0.25">
      <c r="A37" s="261">
        <f t="shared" si="0"/>
        <v>28</v>
      </c>
      <c r="B37" s="544"/>
      <c r="C37" s="544"/>
      <c r="D37" s="544"/>
      <c r="E37" s="544"/>
      <c r="F37" s="544"/>
      <c r="G37" s="544"/>
      <c r="H37" s="544"/>
      <c r="I37" s="544"/>
      <c r="J37" s="544"/>
      <c r="K37" s="544"/>
      <c r="L37" s="262"/>
      <c r="M37" s="545"/>
      <c r="N37" s="545"/>
      <c r="O37" s="545"/>
      <c r="P37" s="545"/>
      <c r="Q37" s="545"/>
      <c r="R37" s="545"/>
      <c r="S37" s="545"/>
      <c r="T37" s="545"/>
      <c r="U37" s="545"/>
      <c r="V37" s="545"/>
      <c r="W37" s="545"/>
      <c r="X37" s="545"/>
      <c r="Y37" s="545"/>
      <c r="Z37" s="545"/>
      <c r="AA37" s="545"/>
      <c r="AB37" s="347"/>
      <c r="AC37" s="348" t="s">
        <v>14</v>
      </c>
      <c r="AD37" s="546"/>
      <c r="AE37" s="546"/>
      <c r="AF37" s="546"/>
      <c r="AG37" s="546"/>
      <c r="AH37" s="546"/>
      <c r="AI37" s="546"/>
      <c r="AJ37" s="546"/>
      <c r="BQ37" s="537" t="s">
        <v>71</v>
      </c>
      <c r="BR37" s="537"/>
      <c r="BS37" s="537"/>
      <c r="BT37" s="537"/>
      <c r="BU37" s="537"/>
      <c r="BV37" s="537"/>
    </row>
    <row r="38" spans="1:75" ht="15.95" customHeight="1" x14ac:dyDescent="0.25">
      <c r="A38" s="261">
        <f t="shared" si="0"/>
        <v>29</v>
      </c>
      <c r="B38" s="544"/>
      <c r="C38" s="544"/>
      <c r="D38" s="544"/>
      <c r="E38" s="544"/>
      <c r="F38" s="544"/>
      <c r="G38" s="544"/>
      <c r="H38" s="544"/>
      <c r="I38" s="544"/>
      <c r="J38" s="544"/>
      <c r="K38" s="544"/>
      <c r="L38" s="262"/>
      <c r="M38" s="545"/>
      <c r="N38" s="545"/>
      <c r="O38" s="545"/>
      <c r="P38" s="545"/>
      <c r="Q38" s="545"/>
      <c r="R38" s="545"/>
      <c r="S38" s="545"/>
      <c r="T38" s="545"/>
      <c r="U38" s="545"/>
      <c r="V38" s="545"/>
      <c r="W38" s="545"/>
      <c r="X38" s="545"/>
      <c r="Y38" s="545"/>
      <c r="Z38" s="545"/>
      <c r="AA38" s="545"/>
      <c r="AB38" s="347"/>
      <c r="AC38" s="348" t="s">
        <v>14</v>
      </c>
      <c r="AD38" s="546"/>
      <c r="AE38" s="546"/>
      <c r="AF38" s="546"/>
      <c r="AG38" s="546"/>
      <c r="AH38" s="546"/>
      <c r="AI38" s="546"/>
      <c r="AJ38" s="546"/>
      <c r="BQ38" s="537"/>
      <c r="BR38" s="537"/>
      <c r="BS38" s="537"/>
      <c r="BT38" s="537"/>
      <c r="BU38" s="537"/>
      <c r="BV38" s="537"/>
    </row>
    <row r="39" spans="1:75" ht="15.75" customHeight="1" x14ac:dyDescent="0.25">
      <c r="A39" s="261">
        <f t="shared" si="0"/>
        <v>30</v>
      </c>
      <c r="B39" s="544"/>
      <c r="C39" s="544"/>
      <c r="D39" s="544"/>
      <c r="E39" s="544"/>
      <c r="F39" s="544"/>
      <c r="G39" s="544"/>
      <c r="H39" s="544"/>
      <c r="I39" s="544"/>
      <c r="J39" s="544"/>
      <c r="K39" s="544"/>
      <c r="L39" s="262"/>
      <c r="M39" s="545"/>
      <c r="N39" s="545"/>
      <c r="O39" s="545"/>
      <c r="P39" s="545"/>
      <c r="Q39" s="545"/>
      <c r="R39" s="545"/>
      <c r="S39" s="545"/>
      <c r="T39" s="545"/>
      <c r="U39" s="545"/>
      <c r="V39" s="545"/>
      <c r="W39" s="545"/>
      <c r="X39" s="545"/>
      <c r="Y39" s="545"/>
      <c r="Z39" s="545"/>
      <c r="AA39" s="545"/>
      <c r="AB39" s="347"/>
      <c r="AC39" s="348" t="s">
        <v>14</v>
      </c>
      <c r="AD39" s="546"/>
      <c r="AE39" s="546"/>
      <c r="AF39" s="546"/>
      <c r="AG39" s="546"/>
      <c r="AH39" s="546"/>
      <c r="AI39" s="546"/>
      <c r="AJ39" s="546"/>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17"/>
      <c r="B42" s="518"/>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9"/>
      <c r="AK42" s="319"/>
      <c r="AL42" s="319"/>
      <c r="AM42" s="319"/>
      <c r="AN42" s="319"/>
    </row>
    <row r="43" spans="1:75" x14ac:dyDescent="0.25">
      <c r="A43" s="517"/>
      <c r="B43" s="518"/>
      <c r="C43" s="518"/>
      <c r="D43" s="518"/>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518"/>
      <c r="AI43" s="518"/>
      <c r="AJ43" s="519"/>
      <c r="AK43" s="319"/>
      <c r="AL43" s="319"/>
      <c r="AM43" s="319"/>
      <c r="AN43" s="319"/>
    </row>
    <row r="44" spans="1:75" x14ac:dyDescent="0.25">
      <c r="A44" s="517"/>
      <c r="B44" s="518"/>
      <c r="C44" s="518"/>
      <c r="D44" s="518"/>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9"/>
      <c r="AK44" s="319"/>
      <c r="AL44" s="319"/>
      <c r="AM44" s="319"/>
      <c r="AN44" s="319"/>
    </row>
    <row r="45" spans="1:75" x14ac:dyDescent="0.25">
      <c r="A45" s="517"/>
      <c r="B45" s="518"/>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9"/>
      <c r="AK45" s="319"/>
      <c r="AL45" s="319"/>
      <c r="AM45" s="319"/>
      <c r="AN45" s="319"/>
    </row>
    <row r="46" spans="1:75" x14ac:dyDescent="0.25">
      <c r="A46" s="517"/>
      <c r="B46" s="518"/>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9"/>
      <c r="AK46" s="319"/>
      <c r="AL46" s="319"/>
      <c r="AM46" s="319"/>
      <c r="AN46" s="319"/>
    </row>
    <row r="47" spans="1:75" ht="15.75" customHeight="1" x14ac:dyDescent="0.25">
      <c r="A47" s="517"/>
      <c r="B47" s="518"/>
      <c r="C47" s="518"/>
      <c r="D47" s="518"/>
      <c r="E47" s="518"/>
      <c r="F47" s="518"/>
      <c r="G47" s="518"/>
      <c r="H47" s="518"/>
      <c r="I47" s="518"/>
      <c r="J47" s="518"/>
      <c r="K47" s="518"/>
      <c r="L47" s="518"/>
      <c r="M47" s="518"/>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519"/>
      <c r="AK47" s="319"/>
      <c r="AL47" s="319"/>
      <c r="AM47" s="319"/>
      <c r="AN47" s="319"/>
      <c r="BP47" s="537" t="s">
        <v>70</v>
      </c>
      <c r="BQ47" s="537"/>
      <c r="BR47" s="537"/>
      <c r="BS47" s="537"/>
      <c r="BT47" s="537"/>
      <c r="BU47" s="537"/>
      <c r="BV47" s="537"/>
    </row>
    <row r="48" spans="1:75" ht="15.75" customHeight="1" x14ac:dyDescent="0.25">
      <c r="A48" s="517"/>
      <c r="B48" s="518"/>
      <c r="C48" s="518"/>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9"/>
      <c r="AK48" s="319"/>
      <c r="AL48" s="319"/>
      <c r="AM48" s="319"/>
      <c r="AN48" s="319"/>
      <c r="BP48" s="537"/>
      <c r="BQ48" s="537"/>
      <c r="BR48" s="537"/>
      <c r="BS48" s="537"/>
      <c r="BT48" s="537"/>
      <c r="BU48" s="537"/>
      <c r="BV48" s="537"/>
    </row>
    <row r="49" spans="1:40" x14ac:dyDescent="0.25">
      <c r="A49" s="520"/>
      <c r="B49" s="521"/>
      <c r="C49" s="521"/>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2"/>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5r8U/RJxOTZUrWYO4CPCm/hceAlE+QW6mMCURFubUZbTTOxkx3ekf4c4LaX72SmoY0DIuXJExxc5x6X4EBX2AQ==" saltValue="kNHNZATkmGyZGfH1x+MrYA==" spinCount="100000" sheet="1"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49" sqref="A49"/>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555" t="s">
        <v>51</v>
      </c>
      <c r="B2" s="555"/>
      <c r="C2" s="555"/>
      <c r="D2" s="555"/>
      <c r="E2" s="555"/>
      <c r="F2" s="555"/>
      <c r="G2" s="555"/>
      <c r="H2" s="555"/>
      <c r="I2" s="555"/>
      <c r="J2" s="555"/>
      <c r="K2" s="555"/>
      <c r="L2" s="555"/>
      <c r="M2" s="555"/>
      <c r="N2" s="555"/>
      <c r="O2" s="555"/>
      <c r="P2" s="555"/>
      <c r="Q2" s="555"/>
      <c r="R2" s="555"/>
      <c r="S2" s="445"/>
      <c r="T2" s="445"/>
      <c r="U2" s="445"/>
      <c r="V2" s="65"/>
      <c r="W2" s="65"/>
      <c r="X2" s="65"/>
      <c r="Y2" s="65"/>
      <c r="Z2" s="65"/>
      <c r="AA2" s="65"/>
      <c r="AB2" s="65"/>
      <c r="AC2" s="65"/>
      <c r="AD2" s="600" t="str">
        <f>"For the "&amp;'RD925 Form'!AJ49&amp;" Reporting Year"</f>
        <v>For the 2019 Reporting Year</v>
      </c>
      <c r="AE2" s="600"/>
      <c r="AF2" s="600"/>
      <c r="AG2" s="600"/>
      <c r="AH2" s="600"/>
      <c r="AI2" s="600"/>
      <c r="AJ2" s="600"/>
      <c r="AK2" s="600"/>
      <c r="AL2" s="600"/>
      <c r="AM2" s="65"/>
    </row>
    <row r="3" spans="1:53" ht="12" customHeight="1" x14ac:dyDescent="0.25">
      <c r="A3" s="555"/>
      <c r="B3" s="555"/>
      <c r="C3" s="555"/>
      <c r="D3" s="555"/>
      <c r="E3" s="555"/>
      <c r="F3" s="555"/>
      <c r="G3" s="555"/>
      <c r="H3" s="555"/>
      <c r="I3" s="555"/>
      <c r="J3" s="555"/>
      <c r="K3" s="555"/>
      <c r="L3" s="555"/>
      <c r="M3" s="555"/>
      <c r="N3" s="555"/>
      <c r="O3" s="555"/>
      <c r="P3" s="555"/>
      <c r="Q3" s="555"/>
      <c r="R3" s="555"/>
      <c r="S3" s="445"/>
      <c r="T3" s="445"/>
      <c r="U3" s="445"/>
      <c r="V3" s="64"/>
      <c r="W3" s="64"/>
      <c r="X3" s="64"/>
      <c r="Y3" s="64"/>
      <c r="Z3" s="64"/>
      <c r="AA3" s="64"/>
      <c r="AB3" s="64"/>
      <c r="AC3" s="64"/>
      <c r="AD3" s="600"/>
      <c r="AE3" s="600"/>
      <c r="AF3" s="600"/>
      <c r="AG3" s="600"/>
      <c r="AH3" s="600"/>
      <c r="AI3" s="600"/>
      <c r="AJ3" s="600"/>
      <c r="AK3" s="600"/>
      <c r="AL3" s="600"/>
      <c r="AM3" s="64"/>
    </row>
    <row r="4" spans="1:53" s="2" customFormat="1" ht="14.1" customHeight="1" x14ac:dyDescent="0.2">
      <c r="A4" s="405" t="s">
        <v>256</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4"/>
    </row>
    <row r="5" spans="1:53" s="2" customFormat="1" ht="14.1" customHeight="1" x14ac:dyDescent="0.2">
      <c r="A5" s="405"/>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4"/>
    </row>
    <row r="6" spans="1:53" s="2" customFormat="1" ht="14.1" customHeight="1" x14ac:dyDescent="0.2">
      <c r="A6" s="405"/>
      <c r="B6" s="405"/>
      <c r="C6" s="405"/>
      <c r="D6" s="405"/>
      <c r="E6" s="405"/>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604" t="s">
        <v>47</v>
      </c>
      <c r="B8" s="604"/>
      <c r="C8" s="604"/>
      <c r="D8" s="604"/>
      <c r="E8" s="604"/>
      <c r="F8" s="581">
        <v>1</v>
      </c>
      <c r="G8" s="581"/>
      <c r="H8" s="581"/>
      <c r="I8" s="581"/>
      <c r="J8" s="581">
        <v>2</v>
      </c>
      <c r="K8" s="581"/>
      <c r="L8" s="581"/>
      <c r="M8" s="581"/>
      <c r="N8" s="581">
        <v>3</v>
      </c>
      <c r="O8" s="581"/>
      <c r="P8" s="581"/>
      <c r="Q8" s="581"/>
      <c r="R8" s="581">
        <v>4</v>
      </c>
      <c r="S8" s="581"/>
      <c r="T8" s="581"/>
      <c r="U8" s="581"/>
      <c r="V8" s="581">
        <v>5</v>
      </c>
      <c r="W8" s="581"/>
      <c r="X8" s="581"/>
      <c r="Y8" s="581"/>
      <c r="Z8" s="581">
        <v>6</v>
      </c>
      <c r="AA8" s="581"/>
      <c r="AB8" s="581"/>
      <c r="AC8" s="581"/>
      <c r="AD8" s="581"/>
      <c r="AE8" s="581">
        <v>7</v>
      </c>
      <c r="AF8" s="581"/>
      <c r="AG8" s="581"/>
      <c r="AH8" s="581"/>
      <c r="AI8" s="581">
        <v>8</v>
      </c>
      <c r="AJ8" s="581"/>
      <c r="AK8" s="581"/>
      <c r="AL8" s="581"/>
      <c r="AM8" s="1"/>
    </row>
    <row r="9" spans="1:53" s="2" customFormat="1" ht="14.1" customHeight="1" x14ac:dyDescent="0.2">
      <c r="A9" s="586" t="s">
        <v>46</v>
      </c>
      <c r="B9" s="586"/>
      <c r="C9" s="586"/>
      <c r="D9" s="586"/>
      <c r="E9" s="586"/>
      <c r="F9" s="174"/>
      <c r="G9" s="175"/>
      <c r="H9" s="175"/>
      <c r="I9" s="176"/>
      <c r="J9" s="582">
        <v>1296760</v>
      </c>
      <c r="K9" s="583"/>
      <c r="L9" s="583"/>
      <c r="M9" s="584"/>
      <c r="N9" s="582">
        <f>J11</f>
        <v>3478200</v>
      </c>
      <c r="O9" s="583"/>
      <c r="P9" s="583"/>
      <c r="Q9" s="584"/>
      <c r="R9" s="582">
        <f>N11</f>
        <v>6036040</v>
      </c>
      <c r="S9" s="583"/>
      <c r="T9" s="583"/>
      <c r="U9" s="584"/>
      <c r="V9" s="582">
        <f>R11</f>
        <v>10464520</v>
      </c>
      <c r="W9" s="583"/>
      <c r="X9" s="583"/>
      <c r="Y9" s="584"/>
      <c r="Z9" s="582">
        <f>V11</f>
        <v>18613980</v>
      </c>
      <c r="AA9" s="583"/>
      <c r="AB9" s="583"/>
      <c r="AC9" s="583"/>
      <c r="AD9" s="584"/>
      <c r="AE9" s="582">
        <f>Z11</f>
        <v>28329770</v>
      </c>
      <c r="AF9" s="583"/>
      <c r="AG9" s="583"/>
      <c r="AH9" s="584"/>
      <c r="AI9" s="602"/>
      <c r="AJ9" s="456"/>
      <c r="AK9" s="456"/>
      <c r="AL9" s="603"/>
      <c r="AM9" s="1"/>
    </row>
    <row r="10" spans="1:53" s="2" customFormat="1" ht="14.1" customHeight="1" x14ac:dyDescent="0.25">
      <c r="A10" s="586"/>
      <c r="B10" s="586"/>
      <c r="C10" s="586"/>
      <c r="D10" s="586"/>
      <c r="E10" s="586"/>
      <c r="F10" s="575" t="s">
        <v>106</v>
      </c>
      <c r="G10" s="576"/>
      <c r="H10" s="576"/>
      <c r="I10" s="577"/>
      <c r="J10" s="575" t="s">
        <v>9</v>
      </c>
      <c r="K10" s="576"/>
      <c r="L10" s="576"/>
      <c r="M10" s="577"/>
      <c r="N10" s="575" t="s">
        <v>9</v>
      </c>
      <c r="O10" s="576"/>
      <c r="P10" s="576"/>
      <c r="Q10" s="577"/>
      <c r="R10" s="575" t="s">
        <v>9</v>
      </c>
      <c r="S10" s="576"/>
      <c r="T10" s="576"/>
      <c r="U10" s="577"/>
      <c r="V10" s="575" t="s">
        <v>9</v>
      </c>
      <c r="W10" s="576"/>
      <c r="X10" s="576"/>
      <c r="Y10" s="577"/>
      <c r="Z10" s="575" t="s">
        <v>9</v>
      </c>
      <c r="AA10" s="576"/>
      <c r="AB10" s="576"/>
      <c r="AC10" s="576"/>
      <c r="AD10" s="577"/>
      <c r="AE10" s="575" t="s">
        <v>9</v>
      </c>
      <c r="AF10" s="576"/>
      <c r="AG10" s="576"/>
      <c r="AH10" s="577"/>
      <c r="AI10" s="566" t="s">
        <v>107</v>
      </c>
      <c r="AJ10" s="567"/>
      <c r="AK10" s="567"/>
      <c r="AL10" s="568"/>
      <c r="AM10" s="63"/>
    </row>
    <row r="11" spans="1:53" s="2" customFormat="1" ht="14.1" customHeight="1" x14ac:dyDescent="0.2">
      <c r="A11" s="586"/>
      <c r="B11" s="586"/>
      <c r="C11" s="586"/>
      <c r="D11" s="586"/>
      <c r="E11" s="586"/>
      <c r="F11" s="572">
        <v>1296760</v>
      </c>
      <c r="G11" s="573"/>
      <c r="H11" s="573"/>
      <c r="I11" s="574"/>
      <c r="J11" s="572">
        <v>3478200</v>
      </c>
      <c r="K11" s="573"/>
      <c r="L11" s="573"/>
      <c r="M11" s="574"/>
      <c r="N11" s="572">
        <v>6036040</v>
      </c>
      <c r="O11" s="573"/>
      <c r="P11" s="573"/>
      <c r="Q11" s="574"/>
      <c r="R11" s="572">
        <v>10464520</v>
      </c>
      <c r="S11" s="573"/>
      <c r="T11" s="573"/>
      <c r="U11" s="574"/>
      <c r="V11" s="572">
        <v>18613980</v>
      </c>
      <c r="W11" s="573"/>
      <c r="X11" s="573"/>
      <c r="Y11" s="574"/>
      <c r="Z11" s="572">
        <v>28329770</v>
      </c>
      <c r="AA11" s="573"/>
      <c r="AB11" s="573"/>
      <c r="AC11" s="573"/>
      <c r="AD11" s="574"/>
      <c r="AE11" s="572">
        <v>56498000</v>
      </c>
      <c r="AF11" s="573"/>
      <c r="AG11" s="573"/>
      <c r="AH11" s="574"/>
      <c r="AI11" s="563">
        <v>56498000</v>
      </c>
      <c r="AJ11" s="564"/>
      <c r="AK11" s="564"/>
      <c r="AL11" s="565"/>
    </row>
    <row r="12" spans="1:53" s="2" customFormat="1" ht="15.75" hidden="1" customHeight="1" x14ac:dyDescent="0.2">
      <c r="A12" s="256"/>
      <c r="B12" s="256"/>
      <c r="C12" s="256"/>
      <c r="D12" s="256"/>
      <c r="E12" s="256"/>
      <c r="F12" s="578">
        <v>0</v>
      </c>
      <c r="G12" s="579"/>
      <c r="H12" s="579"/>
      <c r="I12" s="580"/>
      <c r="J12" s="578">
        <f>J9+1</f>
        <v>1296761</v>
      </c>
      <c r="K12" s="579"/>
      <c r="L12" s="579"/>
      <c r="M12" s="580"/>
      <c r="N12" s="578">
        <f>N9+1</f>
        <v>3478201</v>
      </c>
      <c r="O12" s="579"/>
      <c r="P12" s="579"/>
      <c r="Q12" s="580"/>
      <c r="R12" s="578">
        <f>R9+1</f>
        <v>6036041</v>
      </c>
      <c r="S12" s="579"/>
      <c r="T12" s="579"/>
      <c r="U12" s="580"/>
      <c r="V12" s="578">
        <f>V9+1</f>
        <v>10464521</v>
      </c>
      <c r="W12" s="579"/>
      <c r="X12" s="579"/>
      <c r="Y12" s="580"/>
      <c r="Z12" s="578">
        <f>Z9+1</f>
        <v>18613981</v>
      </c>
      <c r="AA12" s="579"/>
      <c r="AB12" s="579"/>
      <c r="AC12" s="579"/>
      <c r="AD12" s="580"/>
      <c r="AE12" s="578">
        <f>AE9+1</f>
        <v>28329771</v>
      </c>
      <c r="AF12" s="579"/>
      <c r="AG12" s="579"/>
      <c r="AH12" s="580"/>
      <c r="AI12" s="578">
        <f>AI11</f>
        <v>56498000</v>
      </c>
      <c r="AJ12" s="579"/>
      <c r="AK12" s="579"/>
      <c r="AL12" s="580"/>
    </row>
    <row r="13" spans="1:53" s="2" customFormat="1" ht="14.1" customHeight="1" x14ac:dyDescent="0.25">
      <c r="A13" s="586" t="s">
        <v>45</v>
      </c>
      <c r="B13" s="587"/>
      <c r="C13" s="587"/>
      <c r="D13" s="587"/>
      <c r="E13" s="587"/>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587"/>
      <c r="B14" s="587"/>
      <c r="C14" s="587"/>
      <c r="D14" s="587"/>
      <c r="E14" s="587"/>
      <c r="F14" s="569">
        <v>935</v>
      </c>
      <c r="G14" s="570"/>
      <c r="H14" s="570"/>
      <c r="I14" s="571"/>
      <c r="J14" s="569">
        <v>1895</v>
      </c>
      <c r="K14" s="570"/>
      <c r="L14" s="570"/>
      <c r="M14" s="571"/>
      <c r="N14" s="569">
        <v>3805</v>
      </c>
      <c r="O14" s="570"/>
      <c r="P14" s="570"/>
      <c r="Q14" s="571"/>
      <c r="R14" s="569">
        <v>5700</v>
      </c>
      <c r="S14" s="570"/>
      <c r="T14" s="570"/>
      <c r="U14" s="571"/>
      <c r="V14" s="569">
        <v>7625</v>
      </c>
      <c r="W14" s="570"/>
      <c r="X14" s="570"/>
      <c r="Y14" s="571"/>
      <c r="Z14" s="569">
        <v>9520</v>
      </c>
      <c r="AA14" s="570"/>
      <c r="AB14" s="570"/>
      <c r="AC14" s="570"/>
      <c r="AD14" s="571"/>
      <c r="AE14" s="569">
        <v>11295</v>
      </c>
      <c r="AF14" s="570"/>
      <c r="AG14" s="570"/>
      <c r="AH14" s="571"/>
      <c r="AI14" s="569">
        <v>13320</v>
      </c>
      <c r="AJ14" s="570"/>
      <c r="AK14" s="570"/>
      <c r="AL14" s="571"/>
      <c r="AN14" s="1"/>
      <c r="AO14" s="25"/>
      <c r="AR14" s="43"/>
      <c r="AS14" s="43"/>
      <c r="AT14" s="43"/>
      <c r="AU14" s="43"/>
      <c r="AV14" s="43"/>
      <c r="AW14" s="43"/>
    </row>
    <row r="15" spans="1:53" s="2" customFormat="1" ht="14.1" customHeight="1" x14ac:dyDescent="0.2">
      <c r="A15" s="587"/>
      <c r="B15" s="587"/>
      <c r="C15" s="587"/>
      <c r="D15" s="587"/>
      <c r="E15" s="587"/>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597" t="s">
        <v>44</v>
      </c>
      <c r="B16" s="598"/>
      <c r="C16" s="598"/>
      <c r="D16" s="598"/>
      <c r="E16" s="598"/>
      <c r="F16" s="599">
        <v>375</v>
      </c>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158"/>
    </row>
    <row r="17" spans="1:76" s="2" customFormat="1" ht="14.1" customHeight="1" x14ac:dyDescent="0.2">
      <c r="A17" s="598"/>
      <c r="B17" s="598"/>
      <c r="C17" s="598"/>
      <c r="D17" s="598"/>
      <c r="E17" s="598"/>
      <c r="F17" s="599"/>
      <c r="G17" s="599"/>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N17" s="45"/>
      <c r="AO17" s="45"/>
    </row>
    <row r="18" spans="1:76" s="2" customFormat="1" ht="14.1" customHeight="1" x14ac:dyDescent="0.2">
      <c r="A18" s="598"/>
      <c r="B18" s="598"/>
      <c r="C18" s="598"/>
      <c r="D18" s="598"/>
      <c r="E18" s="598"/>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N18" s="45"/>
      <c r="AO18" s="45"/>
    </row>
    <row r="19" spans="1:76" s="2" customFormat="1" ht="14.1" customHeight="1" x14ac:dyDescent="0.2">
      <c r="A19" s="589" t="s">
        <v>43</v>
      </c>
      <c r="B19" s="590"/>
      <c r="C19" s="590"/>
      <c r="D19" s="590"/>
      <c r="E19" s="590"/>
      <c r="F19" s="590"/>
      <c r="G19" s="590"/>
      <c r="H19" s="590"/>
      <c r="I19" s="590"/>
      <c r="J19" s="590"/>
      <c r="K19" s="591"/>
      <c r="L19" s="61"/>
      <c r="M19" s="60"/>
      <c r="N19" s="60"/>
      <c r="O19" s="60"/>
      <c r="P19" s="60"/>
      <c r="Q19" s="60"/>
      <c r="R19" s="557">
        <v>510</v>
      </c>
      <c r="S19" s="557"/>
      <c r="T19" s="557"/>
      <c r="U19" s="557"/>
      <c r="V19" s="557"/>
      <c r="W19" s="557"/>
      <c r="X19" s="557"/>
      <c r="Y19" s="557"/>
      <c r="Z19" s="59"/>
      <c r="AA19" s="58"/>
      <c r="AB19" s="58"/>
      <c r="AC19" s="58"/>
      <c r="AD19" s="58"/>
      <c r="AE19" s="58"/>
      <c r="AF19" s="58"/>
      <c r="AG19" s="58"/>
      <c r="AH19" s="58"/>
      <c r="AI19" s="58"/>
      <c r="AJ19" s="58"/>
      <c r="AK19" s="58"/>
      <c r="AL19" s="57"/>
      <c r="AN19" s="45"/>
      <c r="AO19" s="45"/>
    </row>
    <row r="20" spans="1:76" s="2" customFormat="1" ht="14.1" customHeight="1" x14ac:dyDescent="0.2">
      <c r="A20" s="592"/>
      <c r="B20" s="468"/>
      <c r="C20" s="468"/>
      <c r="D20" s="468"/>
      <c r="E20" s="468"/>
      <c r="F20" s="468"/>
      <c r="G20" s="468"/>
      <c r="H20" s="468"/>
      <c r="I20" s="468"/>
      <c r="J20" s="468"/>
      <c r="K20" s="593"/>
      <c r="L20" s="56"/>
      <c r="M20" s="55"/>
      <c r="N20" s="55"/>
      <c r="O20" s="55"/>
      <c r="P20" s="55"/>
      <c r="Q20" s="55"/>
      <c r="R20" s="558"/>
      <c r="S20" s="558"/>
      <c r="T20" s="558"/>
      <c r="U20" s="558"/>
      <c r="V20" s="558"/>
      <c r="W20" s="558"/>
      <c r="X20" s="558"/>
      <c r="Y20" s="558"/>
      <c r="Z20" s="11"/>
      <c r="AC20" s="11"/>
      <c r="AD20" s="11"/>
      <c r="AE20" s="11"/>
      <c r="AF20" s="11"/>
      <c r="AG20" s="11"/>
      <c r="AH20" s="11"/>
      <c r="AI20" s="11"/>
      <c r="AJ20" s="53"/>
      <c r="AK20" s="53"/>
      <c r="AL20" s="54"/>
      <c r="AM20" s="53"/>
      <c r="AN20" s="45"/>
      <c r="AO20" s="45"/>
    </row>
    <row r="21" spans="1:76" s="2" customFormat="1" ht="14.1" customHeight="1" x14ac:dyDescent="0.2">
      <c r="A21" s="594"/>
      <c r="B21" s="595"/>
      <c r="C21" s="595"/>
      <c r="D21" s="595"/>
      <c r="E21" s="595"/>
      <c r="F21" s="595"/>
      <c r="G21" s="595"/>
      <c r="H21" s="595"/>
      <c r="I21" s="595"/>
      <c r="J21" s="595"/>
      <c r="K21" s="596"/>
      <c r="L21" s="52"/>
      <c r="M21" s="51"/>
      <c r="N21" s="51"/>
      <c r="O21" s="51"/>
      <c r="P21" s="51"/>
      <c r="Q21" s="51"/>
      <c r="R21" s="559"/>
      <c r="S21" s="559"/>
      <c r="T21" s="559"/>
      <c r="U21" s="559"/>
      <c r="V21" s="559"/>
      <c r="W21" s="559"/>
      <c r="X21" s="559"/>
      <c r="Y21" s="559"/>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562" t="str">
        <f>IF('RD925 Form'!AI8=TRUE,'RD925 Form'!AI18,"")</f>
        <v/>
      </c>
      <c r="AH25" s="562"/>
      <c r="AI25" s="562"/>
      <c r="AJ25" s="562"/>
      <c r="AK25" s="562"/>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210</v>
      </c>
      <c r="AF26" s="25" t="s">
        <v>14</v>
      </c>
      <c r="AG26" s="560" t="str">
        <f>IF(AG25="","",HLOOKUP(AG25,F12:AL14,3,TRUE))</f>
        <v/>
      </c>
      <c r="AH26" s="560"/>
      <c r="AI26" s="560"/>
      <c r="AJ26" s="560"/>
      <c r="AK26" s="560"/>
      <c r="AL26" s="560"/>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556">
        <f>F16</f>
        <v>375</v>
      </c>
      <c r="AH27" s="556"/>
      <c r="AI27" s="556"/>
      <c r="AJ27" s="556"/>
      <c r="AK27" s="556"/>
      <c r="AL27" s="556"/>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561" t="str">
        <f>IF('RD925 Form'!AI8=TRUE,'RD925 Form'!AM9,"")</f>
        <v/>
      </c>
      <c r="AH28" s="561"/>
      <c r="AI28" s="561"/>
      <c r="AJ28" s="561"/>
      <c r="AK28" s="561"/>
      <c r="AL28" s="561"/>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556">
        <f>R19</f>
        <v>510</v>
      </c>
      <c r="AH29" s="556"/>
      <c r="AI29" s="556"/>
      <c r="AJ29" s="556"/>
      <c r="AK29" s="556"/>
      <c r="AL29" s="556"/>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60" t="str">
        <f>IF(AG28="","",AG28*AG29)</f>
        <v/>
      </c>
      <c r="AH30" s="560"/>
      <c r="AI30" s="560"/>
      <c r="AJ30" s="560"/>
      <c r="AK30" s="560"/>
      <c r="AL30" s="560"/>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588" t="str">
        <f>IF('RD925 Form'!AI8=TRUE,IF(SUM(AG26,AG27,AG30)&lt;SUM(F14,F16,R19),"ERROR",SUM(AG26,AG27,AG30)),"")</f>
        <v/>
      </c>
      <c r="AH31" s="588"/>
      <c r="AI31" s="588"/>
      <c r="AJ31" s="588"/>
      <c r="AK31" s="588"/>
      <c r="AL31" s="588"/>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52" t="s">
        <v>65</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59" t="s">
        <v>257</v>
      </c>
      <c r="B36" s="359"/>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85" t="s">
        <v>212</v>
      </c>
      <c r="C38" s="585"/>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585" t="s">
        <v>211</v>
      </c>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44"/>
      <c r="AN40" s="1"/>
    </row>
    <row r="41" spans="1:76" s="2" customFormat="1" ht="14.1" customHeight="1" x14ac:dyDescent="0.2">
      <c r="AL41" s="1"/>
      <c r="AM41" s="1"/>
    </row>
    <row r="42" spans="1:76" s="2" customFormat="1" ht="14.1" customHeight="1" x14ac:dyDescent="0.2">
      <c r="A42" s="88" t="s">
        <v>62</v>
      </c>
      <c r="B42" s="585" t="s">
        <v>213</v>
      </c>
      <c r="C42" s="585"/>
      <c r="D42" s="585"/>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5"/>
      <c r="AI42" s="585"/>
      <c r="AJ42" s="585"/>
      <c r="AK42" s="585"/>
      <c r="AL42" s="585"/>
      <c r="AM42" s="42"/>
    </row>
    <row r="43" spans="1:76" s="2" customFormat="1" ht="14.1" customHeight="1" x14ac:dyDescent="0.2">
      <c r="A43" s="88"/>
      <c r="B43" s="585"/>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I43" s="585"/>
      <c r="AJ43" s="585"/>
      <c r="AK43" s="585"/>
      <c r="AL43" s="585"/>
      <c r="AM43" s="1"/>
    </row>
    <row r="44" spans="1:76" s="2" customFormat="1" ht="14.1" customHeight="1" x14ac:dyDescent="0.25">
      <c r="A44" s="53"/>
      <c r="B44" s="585"/>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I44" s="585"/>
      <c r="AJ44" s="585"/>
      <c r="AK44" s="585"/>
      <c r="AL44" s="585"/>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rx1KGo0OZwuB+4okgXBY7IX4jdlZO6zDEwD1vE3vv2YWdbYdilGtCwmWZPwSPWz7BKPsmMfNj41Bn9YGVA2LHw==" saltValue="KyvniJdhfYjHAs0uJV7qQQ==" spinCount="100000" sheet="1" selectLockedCells="1"/>
  <mergeCells count="69">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11:AH11"/>
    <mergeCell ref="V10:Y10"/>
    <mergeCell ref="AE14:AH14"/>
    <mergeCell ref="Z14:AD14"/>
    <mergeCell ref="V14:Y14"/>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workbookViewId="0">
      <selection activeCell="G1" sqref="G1:AC4"/>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56"/>
      <c r="B1" s="656"/>
      <c r="C1" s="656"/>
      <c r="D1" s="656"/>
      <c r="E1" s="656"/>
      <c r="F1" s="656"/>
      <c r="G1" s="659" t="s">
        <v>250</v>
      </c>
      <c r="H1" s="659"/>
      <c r="I1" s="659"/>
      <c r="J1" s="659"/>
      <c r="K1" s="659"/>
      <c r="L1" s="659"/>
      <c r="M1" s="659"/>
      <c r="N1" s="659"/>
      <c r="O1" s="659"/>
      <c r="P1" s="659"/>
      <c r="Q1" s="659"/>
      <c r="R1" s="659"/>
      <c r="S1" s="659"/>
      <c r="T1" s="659"/>
      <c r="U1" s="659"/>
      <c r="V1" s="659"/>
      <c r="W1" s="659"/>
      <c r="X1" s="659"/>
      <c r="Y1" s="659"/>
      <c r="Z1" s="659"/>
      <c r="AA1" s="659"/>
      <c r="AB1" s="659"/>
      <c r="AC1" s="659"/>
      <c r="AD1" s="657" t="s">
        <v>239</v>
      </c>
      <c r="AE1" s="657"/>
      <c r="AF1" s="657"/>
      <c r="AG1" s="657"/>
      <c r="AH1" s="657"/>
      <c r="AI1" s="657"/>
    </row>
    <row r="2" spans="1:35" ht="12" customHeight="1" x14ac:dyDescent="0.25">
      <c r="A2" s="656"/>
      <c r="B2" s="656"/>
      <c r="C2" s="656"/>
      <c r="D2" s="656"/>
      <c r="E2" s="656"/>
      <c r="F2" s="656"/>
      <c r="G2" s="659"/>
      <c r="H2" s="659"/>
      <c r="I2" s="659"/>
      <c r="J2" s="659"/>
      <c r="K2" s="659"/>
      <c r="L2" s="659"/>
      <c r="M2" s="659"/>
      <c r="N2" s="659"/>
      <c r="O2" s="659"/>
      <c r="P2" s="659"/>
      <c r="Q2" s="659"/>
      <c r="R2" s="659"/>
      <c r="S2" s="659"/>
      <c r="T2" s="659"/>
      <c r="U2" s="659"/>
      <c r="V2" s="659"/>
      <c r="W2" s="659"/>
      <c r="X2" s="659"/>
      <c r="Y2" s="659"/>
      <c r="Z2" s="659"/>
      <c r="AA2" s="659"/>
      <c r="AB2" s="659"/>
      <c r="AC2" s="659"/>
      <c r="AD2" s="657"/>
      <c r="AE2" s="657"/>
      <c r="AF2" s="657"/>
      <c r="AG2" s="657"/>
      <c r="AH2" s="657"/>
      <c r="AI2" s="657"/>
    </row>
    <row r="3" spans="1:35" ht="12" customHeight="1" x14ac:dyDescent="0.25">
      <c r="A3" s="656"/>
      <c r="B3" s="656"/>
      <c r="C3" s="656"/>
      <c r="D3" s="656"/>
      <c r="E3" s="656"/>
      <c r="F3" s="656"/>
      <c r="G3" s="659"/>
      <c r="H3" s="659"/>
      <c r="I3" s="659"/>
      <c r="J3" s="659"/>
      <c r="K3" s="659"/>
      <c r="L3" s="659"/>
      <c r="M3" s="659"/>
      <c r="N3" s="659"/>
      <c r="O3" s="659"/>
      <c r="P3" s="659"/>
      <c r="Q3" s="659"/>
      <c r="R3" s="659"/>
      <c r="S3" s="659"/>
      <c r="T3" s="659"/>
      <c r="U3" s="659"/>
      <c r="V3" s="659"/>
      <c r="W3" s="659"/>
      <c r="X3" s="659"/>
      <c r="Y3" s="659"/>
      <c r="Z3" s="659"/>
      <c r="AA3" s="659"/>
      <c r="AB3" s="659"/>
      <c r="AC3" s="659"/>
      <c r="AD3" s="657"/>
      <c r="AE3" s="657"/>
      <c r="AF3" s="657"/>
      <c r="AG3" s="657"/>
      <c r="AH3" s="657"/>
      <c r="AI3" s="657"/>
    </row>
    <row r="4" spans="1:35" ht="12" customHeight="1" x14ac:dyDescent="0.25">
      <c r="A4" s="656"/>
      <c r="B4" s="656"/>
      <c r="C4" s="656"/>
      <c r="D4" s="656"/>
      <c r="E4" s="656"/>
      <c r="F4" s="656"/>
      <c r="G4" s="659"/>
      <c r="H4" s="659"/>
      <c r="I4" s="659"/>
      <c r="J4" s="659"/>
      <c r="K4" s="659"/>
      <c r="L4" s="659"/>
      <c r="M4" s="659"/>
      <c r="N4" s="659"/>
      <c r="O4" s="659"/>
      <c r="P4" s="659"/>
      <c r="Q4" s="659"/>
      <c r="R4" s="659"/>
      <c r="S4" s="659"/>
      <c r="T4" s="659"/>
      <c r="U4" s="659"/>
      <c r="V4" s="659"/>
      <c r="W4" s="659"/>
      <c r="X4" s="659"/>
      <c r="Y4" s="659"/>
      <c r="Z4" s="659"/>
      <c r="AA4" s="659"/>
      <c r="AB4" s="659"/>
      <c r="AC4" s="659"/>
      <c r="AD4" s="616" t="s">
        <v>251</v>
      </c>
      <c r="AE4" s="616"/>
      <c r="AF4" s="616"/>
      <c r="AG4" s="616"/>
      <c r="AH4" s="616"/>
      <c r="AI4" s="616"/>
    </row>
    <row r="5" spans="1:35" ht="12" customHeight="1" x14ac:dyDescent="0.25">
      <c r="A5" s="656"/>
      <c r="B5" s="656"/>
      <c r="C5" s="656"/>
      <c r="D5" s="656"/>
      <c r="E5" s="656"/>
      <c r="F5" s="656"/>
      <c r="G5" s="308"/>
      <c r="H5" s="308"/>
      <c r="I5" s="308"/>
      <c r="J5" s="308"/>
      <c r="K5" s="308"/>
      <c r="L5" s="308"/>
      <c r="M5" s="308"/>
      <c r="N5" s="308"/>
      <c r="O5" s="308"/>
      <c r="P5" s="308"/>
      <c r="Q5" s="308"/>
      <c r="R5" s="308"/>
      <c r="S5" s="308"/>
      <c r="T5" s="308"/>
      <c r="U5" s="308"/>
      <c r="V5" s="308"/>
      <c r="W5" s="308"/>
      <c r="X5" s="308"/>
      <c r="Y5" s="308"/>
      <c r="Z5" s="308"/>
      <c r="AA5" s="308"/>
      <c r="AB5" s="308"/>
      <c r="AC5" s="308"/>
      <c r="AD5" s="658">
        <f>'RD925 Form'!AJ49</f>
        <v>2019</v>
      </c>
      <c r="AE5" s="658"/>
      <c r="AF5" s="658"/>
      <c r="AG5" s="658"/>
      <c r="AH5" s="658"/>
      <c r="AI5" s="658"/>
    </row>
    <row r="6" spans="1:35" ht="12" customHeight="1" x14ac:dyDescent="0.25">
      <c r="A6" s="656"/>
      <c r="B6" s="656"/>
      <c r="C6" s="656"/>
      <c r="D6" s="656"/>
      <c r="E6" s="656"/>
      <c r="F6" s="656"/>
      <c r="G6" s="308"/>
      <c r="H6" s="308"/>
      <c r="I6" s="308"/>
      <c r="J6" s="308"/>
      <c r="K6" s="308"/>
      <c r="L6" s="308"/>
      <c r="M6" s="308"/>
      <c r="N6" s="308"/>
      <c r="O6" s="308"/>
      <c r="P6" s="308"/>
      <c r="Q6" s="308"/>
      <c r="R6" s="308"/>
      <c r="S6" s="308"/>
      <c r="T6" s="308"/>
      <c r="U6" s="308"/>
      <c r="V6" s="308"/>
      <c r="W6" s="308"/>
      <c r="X6" s="308"/>
      <c r="Y6" s="308"/>
      <c r="Z6" s="308"/>
      <c r="AA6" s="308"/>
      <c r="AB6" s="308"/>
      <c r="AC6" s="308"/>
      <c r="AD6" s="658"/>
      <c r="AE6" s="658"/>
      <c r="AF6" s="658"/>
      <c r="AG6" s="658"/>
      <c r="AH6" s="658"/>
      <c r="AI6" s="658"/>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61" t="s">
        <v>230</v>
      </c>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row>
    <row r="10" spans="1:35" ht="12" customHeight="1" x14ac:dyDescent="0.25">
      <c r="C10" s="660"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2019 RD-925, User Charge Annual Certified Statement or Tax-Exempt User Charge Certified 7f Statement for Automatic Annual Billing.</v>
      </c>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row>
    <row r="11" spans="1:35" ht="12" customHeight="1" x14ac:dyDescent="0.25">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660"/>
      <c r="AI11" s="660"/>
    </row>
    <row r="12" spans="1:35" ht="12" customHeight="1" x14ac:dyDescent="0.25">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660"/>
      <c r="AI12" s="660"/>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36" t="s">
        <v>231</v>
      </c>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row>
    <row r="15" spans="1:35" ht="12" customHeight="1" x14ac:dyDescent="0.2">
      <c r="C15" s="317" t="s">
        <v>233</v>
      </c>
      <c r="D15" s="662" t="s">
        <v>268</v>
      </c>
      <c r="E15" s="662"/>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row>
    <row r="16" spans="1:35" ht="12" customHeight="1" x14ac:dyDescent="0.2">
      <c r="C16" s="317" t="s">
        <v>233</v>
      </c>
      <c r="D16" s="662" t="s">
        <v>232</v>
      </c>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c r="AG16" s="662"/>
      <c r="AH16" s="662"/>
      <c r="AI16" s="662"/>
    </row>
    <row r="17" spans="2:35" ht="12" customHeight="1" x14ac:dyDescent="0.2">
      <c r="C17" s="317" t="s">
        <v>233</v>
      </c>
      <c r="D17" s="662" t="s">
        <v>254</v>
      </c>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row>
    <row r="19" spans="2:35" ht="12" customHeight="1" x14ac:dyDescent="0.25">
      <c r="B19" s="636" t="s">
        <v>234</v>
      </c>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row>
    <row r="20" spans="2:35" ht="12" customHeight="1" x14ac:dyDescent="0.2">
      <c r="C20" s="317" t="s">
        <v>233</v>
      </c>
      <c r="D20" s="646" t="s">
        <v>235</v>
      </c>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row>
    <row r="21" spans="2:35" ht="12" customHeight="1" x14ac:dyDescent="0.2">
      <c r="C21" s="317" t="s">
        <v>233</v>
      </c>
      <c r="D21" s="646" t="s">
        <v>236</v>
      </c>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row>
    <row r="22" spans="2:35" ht="12" customHeight="1" x14ac:dyDescent="0.2">
      <c r="C22" s="317" t="s">
        <v>233</v>
      </c>
      <c r="D22" s="646" t="str">
        <f>"Please indicate your User ID and "&amp;'RD925 Form'!AJ49&amp;"-925V on the check."</f>
        <v>Please indicate your User ID and 2019-925V on the check.</v>
      </c>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row>
    <row r="24" spans="2:35" ht="12" customHeight="1" x14ac:dyDescent="0.25">
      <c r="B24" s="636" t="str">
        <f>"How to Send In Your "&amp;'RD925 Form'!AJ49&amp;" User Charge Payment and Form 925-V"</f>
        <v>How to Send In Your 2019 User Charge Payment and Form 925-V</v>
      </c>
      <c r="C24" s="636"/>
      <c r="D24" s="636"/>
      <c r="E24" s="636"/>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row>
    <row r="25" spans="2:35" ht="12" customHeight="1" x14ac:dyDescent="0.2">
      <c r="C25" s="317" t="s">
        <v>233</v>
      </c>
      <c r="D25" s="646" t="s">
        <v>237</v>
      </c>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row>
    <row r="26" spans="2:35" ht="12" customHeight="1" x14ac:dyDescent="0.2">
      <c r="C26" s="317" t="s">
        <v>233</v>
      </c>
      <c r="D26" s="637" t="s">
        <v>253</v>
      </c>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row>
    <row r="27" spans="2:35" ht="12" customHeight="1" x14ac:dyDescent="0.2">
      <c r="C27" s="317" t="s">
        <v>233</v>
      </c>
      <c r="D27" s="637" t="s">
        <v>271</v>
      </c>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row>
    <row r="28" spans="2:35" ht="12" customHeight="1" x14ac:dyDescent="0.25">
      <c r="C28" s="605" t="s">
        <v>269</v>
      </c>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row>
    <row r="29" spans="2:35" ht="12" customHeight="1" x14ac:dyDescent="0.25">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row>
    <row r="30" spans="2:35" ht="12" customHeight="1" x14ac:dyDescent="0.25">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row>
    <row r="31" spans="2:35" ht="12" customHeight="1" x14ac:dyDescent="0.25">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row>
    <row r="33" spans="1:42" ht="12" customHeight="1" x14ac:dyDescent="0.25">
      <c r="B33" s="652" t="s">
        <v>275</v>
      </c>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row>
    <row r="34" spans="1:42" ht="12" customHeight="1" x14ac:dyDescent="0.25">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row>
    <row r="35" spans="1:42" s="311" customFormat="1" ht="12.75" x14ac:dyDescent="0.25">
      <c r="B35" s="652"/>
      <c r="C35" s="652"/>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47" t="s">
        <v>238</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row>
    <row r="39" spans="1:42" ht="12" customHeight="1" x14ac:dyDescent="0.25">
      <c r="AC39" s="313"/>
      <c r="AD39" s="313"/>
      <c r="AE39" s="313"/>
      <c r="AF39" s="313"/>
      <c r="AG39" s="313"/>
      <c r="AH39" s="313"/>
      <c r="AI39" s="313"/>
    </row>
    <row r="40" spans="1:42" ht="12" customHeight="1" x14ac:dyDescent="0.25">
      <c r="A40" s="606" t="s">
        <v>252</v>
      </c>
      <c r="B40" s="606"/>
      <c r="C40" s="606"/>
      <c r="D40" s="606"/>
      <c r="E40" s="606"/>
      <c r="F40" s="606"/>
      <c r="G40" s="606"/>
      <c r="H40" s="606"/>
      <c r="I40" s="648" t="s">
        <v>240</v>
      </c>
      <c r="J40" s="648"/>
      <c r="K40" s="648"/>
      <c r="L40" s="648"/>
      <c r="M40" s="648"/>
      <c r="N40" s="648"/>
      <c r="O40" s="648"/>
      <c r="P40" s="648"/>
      <c r="Q40" s="648"/>
      <c r="R40" s="648"/>
      <c r="S40" s="648"/>
      <c r="T40" s="648"/>
      <c r="U40" s="648"/>
      <c r="V40" s="648"/>
      <c r="W40" s="648"/>
      <c r="X40" s="648"/>
      <c r="Y40" s="648"/>
      <c r="Z40" s="648"/>
      <c r="AA40" s="648"/>
      <c r="AB40" s="638">
        <f>'RD925 Form'!AJ49</f>
        <v>2019</v>
      </c>
      <c r="AC40" s="639"/>
      <c r="AD40" s="639"/>
      <c r="AE40" s="639"/>
      <c r="AF40" s="639"/>
      <c r="AG40" s="639"/>
      <c r="AH40" s="639"/>
      <c r="AI40" s="640"/>
    </row>
    <row r="41" spans="1:42" ht="12" customHeight="1" x14ac:dyDescent="0.25">
      <c r="A41" s="606"/>
      <c r="B41" s="606"/>
      <c r="C41" s="606"/>
      <c r="D41" s="606"/>
      <c r="E41" s="606"/>
      <c r="F41" s="606"/>
      <c r="G41" s="606"/>
      <c r="H41" s="606"/>
      <c r="I41" s="648"/>
      <c r="J41" s="648"/>
      <c r="K41" s="648"/>
      <c r="L41" s="648"/>
      <c r="M41" s="648"/>
      <c r="N41" s="648"/>
      <c r="O41" s="648"/>
      <c r="P41" s="648"/>
      <c r="Q41" s="648"/>
      <c r="R41" s="648"/>
      <c r="S41" s="648"/>
      <c r="T41" s="648"/>
      <c r="U41" s="648"/>
      <c r="V41" s="648"/>
      <c r="W41" s="648"/>
      <c r="X41" s="648"/>
      <c r="Y41" s="648"/>
      <c r="Z41" s="648"/>
      <c r="AA41" s="648"/>
      <c r="AB41" s="641"/>
      <c r="AC41" s="642"/>
      <c r="AD41" s="642"/>
      <c r="AE41" s="642"/>
      <c r="AF41" s="642"/>
      <c r="AG41" s="642"/>
      <c r="AH41" s="642"/>
      <c r="AI41" s="643"/>
    </row>
    <row r="42" spans="1:42" ht="8.1" customHeight="1" x14ac:dyDescent="0.25">
      <c r="A42" s="606"/>
      <c r="B42" s="606"/>
      <c r="C42" s="606"/>
      <c r="D42" s="606"/>
      <c r="E42" s="606"/>
      <c r="F42" s="606"/>
      <c r="G42" s="606"/>
      <c r="H42" s="606"/>
      <c r="I42" s="648"/>
      <c r="J42" s="648"/>
      <c r="K42" s="648"/>
      <c r="L42" s="648"/>
      <c r="M42" s="648"/>
      <c r="N42" s="648"/>
      <c r="O42" s="648"/>
      <c r="P42" s="648"/>
      <c r="Q42" s="648"/>
      <c r="R42" s="648"/>
      <c r="S42" s="648"/>
      <c r="T42" s="648"/>
      <c r="U42" s="648"/>
      <c r="V42" s="648"/>
      <c r="W42" s="648"/>
      <c r="X42" s="648"/>
      <c r="Y42" s="648"/>
      <c r="Z42" s="648"/>
      <c r="AA42" s="648"/>
      <c r="AB42" s="641"/>
      <c r="AC42" s="642"/>
      <c r="AD42" s="642"/>
      <c r="AE42" s="642"/>
      <c r="AF42" s="642"/>
      <c r="AG42" s="642"/>
      <c r="AH42" s="642"/>
      <c r="AI42" s="643"/>
    </row>
    <row r="43" spans="1:42" ht="15.95" customHeight="1" thickBot="1" x14ac:dyDescent="0.3">
      <c r="A43" s="607"/>
      <c r="B43" s="607"/>
      <c r="C43" s="607"/>
      <c r="D43" s="607"/>
      <c r="E43" s="607"/>
      <c r="F43" s="607"/>
      <c r="G43" s="607"/>
      <c r="H43" s="607"/>
      <c r="I43" s="649"/>
      <c r="J43" s="649"/>
      <c r="K43" s="649"/>
      <c r="L43" s="649"/>
      <c r="M43" s="649"/>
      <c r="N43" s="649"/>
      <c r="O43" s="649"/>
      <c r="P43" s="649"/>
      <c r="Q43" s="649"/>
      <c r="R43" s="649"/>
      <c r="S43" s="649"/>
      <c r="T43" s="649"/>
      <c r="U43" s="649"/>
      <c r="V43" s="649"/>
      <c r="W43" s="649"/>
      <c r="X43" s="649"/>
      <c r="Y43" s="649"/>
      <c r="Z43" s="648"/>
      <c r="AA43" s="648"/>
      <c r="AB43" s="653" t="s">
        <v>255</v>
      </c>
      <c r="AC43" s="654"/>
      <c r="AD43" s="654"/>
      <c r="AE43" s="654"/>
      <c r="AF43" s="654"/>
      <c r="AG43" s="654"/>
      <c r="AH43" s="654"/>
      <c r="AI43" s="655"/>
    </row>
    <row r="44" spans="1:42" ht="12" customHeight="1" thickTop="1" thickBot="1" x14ac:dyDescent="0.3">
      <c r="A44" s="644"/>
      <c r="B44" s="644"/>
      <c r="C44" s="644"/>
      <c r="D44" s="644"/>
      <c r="E44" s="644"/>
      <c r="F44" s="644"/>
      <c r="G44" s="644"/>
      <c r="H44" s="644"/>
      <c r="I44" s="645" t="s">
        <v>25</v>
      </c>
      <c r="J44" s="645"/>
      <c r="K44" s="645"/>
      <c r="L44" s="645"/>
      <c r="M44" s="645"/>
      <c r="N44" s="645"/>
      <c r="O44" s="645"/>
      <c r="P44" s="645"/>
      <c r="Q44" s="645" t="s">
        <v>241</v>
      </c>
      <c r="R44" s="645"/>
      <c r="S44" s="645"/>
      <c r="T44" s="645"/>
      <c r="U44" s="645"/>
      <c r="V44" s="645"/>
      <c r="W44" s="645"/>
      <c r="X44" s="645"/>
      <c r="Y44" s="645"/>
    </row>
    <row r="45" spans="1:42" ht="12" customHeight="1" thickTop="1" x14ac:dyDescent="0.25">
      <c r="A45" s="663" t="s">
        <v>242</v>
      </c>
      <c r="B45" s="663"/>
      <c r="C45" s="663"/>
      <c r="D45" s="663"/>
      <c r="E45" s="663"/>
      <c r="F45" s="663"/>
      <c r="G45" s="663"/>
      <c r="H45" s="663"/>
      <c r="I45" s="650">
        <f>'RD925 Form'!AE5</f>
        <v>0</v>
      </c>
      <c r="J45" s="650"/>
      <c r="K45" s="650"/>
      <c r="L45" s="650"/>
      <c r="M45" s="650"/>
      <c r="N45" s="650"/>
      <c r="O45" s="650"/>
      <c r="P45" s="650"/>
      <c r="Q45" s="665" t="str">
        <f>'RD925 Form'!AJ35</f>
        <v/>
      </c>
      <c r="R45" s="666"/>
      <c r="S45" s="666"/>
      <c r="T45" s="666"/>
      <c r="U45" s="666"/>
      <c r="V45" s="666"/>
      <c r="W45" s="666"/>
      <c r="X45" s="666"/>
      <c r="Y45" s="666"/>
      <c r="AA45" s="608" t="s">
        <v>244</v>
      </c>
      <c r="AB45" s="608"/>
      <c r="AC45" s="608"/>
      <c r="AD45" s="608"/>
      <c r="AE45" s="608"/>
      <c r="AF45" s="608"/>
      <c r="AG45" s="608"/>
      <c r="AH45" s="608"/>
      <c r="AI45" s="608"/>
    </row>
    <row r="46" spans="1:42" ht="12" customHeight="1" thickBot="1" x14ac:dyDescent="0.3">
      <c r="A46" s="664"/>
      <c r="B46" s="664"/>
      <c r="C46" s="664"/>
      <c r="D46" s="664"/>
      <c r="E46" s="664"/>
      <c r="F46" s="664"/>
      <c r="G46" s="664"/>
      <c r="H46" s="664"/>
      <c r="I46" s="651"/>
      <c r="J46" s="651"/>
      <c r="K46" s="651"/>
      <c r="L46" s="651"/>
      <c r="M46" s="651"/>
      <c r="N46" s="651"/>
      <c r="O46" s="651"/>
      <c r="P46" s="651"/>
      <c r="Q46" s="667"/>
      <c r="R46" s="667"/>
      <c r="S46" s="667"/>
      <c r="T46" s="667"/>
      <c r="U46" s="667"/>
      <c r="V46" s="667"/>
      <c r="W46" s="667"/>
      <c r="X46" s="667"/>
      <c r="Y46" s="667"/>
      <c r="AA46" s="609"/>
      <c r="AB46" s="609"/>
      <c r="AC46" s="609"/>
      <c r="AD46" s="609"/>
      <c r="AE46" s="609"/>
      <c r="AF46" s="609"/>
      <c r="AG46" s="609"/>
      <c r="AH46" s="609"/>
      <c r="AI46" s="609"/>
    </row>
    <row r="47" spans="1:42" ht="12" customHeight="1" thickTop="1" x14ac:dyDescent="0.25">
      <c r="A47" s="635" t="s">
        <v>243</v>
      </c>
      <c r="B47" s="635"/>
      <c r="C47" s="635"/>
      <c r="D47" s="635"/>
      <c r="E47" s="635"/>
      <c r="F47" s="635"/>
      <c r="G47" s="635"/>
      <c r="H47" s="635"/>
      <c r="I47" s="612">
        <f>'RD925 Form'!E7</f>
        <v>0</v>
      </c>
      <c r="J47" s="612"/>
      <c r="K47" s="612"/>
      <c r="L47" s="612"/>
      <c r="M47" s="612"/>
      <c r="N47" s="612"/>
      <c r="O47" s="612"/>
      <c r="P47" s="612"/>
      <c r="Q47" s="612"/>
      <c r="R47" s="612"/>
      <c r="S47" s="612"/>
      <c r="T47" s="612"/>
      <c r="U47" s="612"/>
      <c r="V47" s="612"/>
      <c r="W47" s="612"/>
      <c r="X47" s="612"/>
      <c r="Y47" s="612"/>
      <c r="AA47" s="310" t="s">
        <v>245</v>
      </c>
      <c r="AC47" s="614"/>
      <c r="AD47" s="614"/>
      <c r="AE47" s="614"/>
      <c r="AF47" s="614"/>
      <c r="AG47" s="614"/>
      <c r="AH47" s="614"/>
      <c r="AI47" s="614"/>
      <c r="AP47" s="310"/>
    </row>
    <row r="48" spans="1:42" ht="12" customHeight="1" x14ac:dyDescent="0.25">
      <c r="A48" s="610"/>
      <c r="B48" s="610"/>
      <c r="C48" s="610"/>
      <c r="D48" s="610"/>
      <c r="E48" s="610"/>
      <c r="F48" s="610"/>
      <c r="G48" s="610"/>
      <c r="H48" s="610"/>
      <c r="I48" s="613"/>
      <c r="J48" s="613"/>
      <c r="K48" s="613"/>
      <c r="L48" s="613"/>
      <c r="M48" s="613"/>
      <c r="N48" s="613"/>
      <c r="O48" s="613"/>
      <c r="P48" s="613"/>
      <c r="Q48" s="613"/>
      <c r="R48" s="613"/>
      <c r="S48" s="613"/>
      <c r="T48" s="613"/>
      <c r="U48" s="613"/>
      <c r="V48" s="613"/>
      <c r="W48" s="613"/>
      <c r="X48" s="613"/>
      <c r="Y48" s="613"/>
      <c r="AA48" s="310"/>
    </row>
    <row r="49" spans="1:35" ht="12" customHeight="1" x14ac:dyDescent="0.25">
      <c r="A49" s="626" t="s">
        <v>4</v>
      </c>
      <c r="B49" s="627"/>
      <c r="C49" s="627"/>
      <c r="D49" s="627"/>
      <c r="E49" s="627"/>
      <c r="F49" s="627"/>
      <c r="G49" s="627"/>
      <c r="H49" s="628"/>
      <c r="I49" s="617">
        <f>'RD925 Form'!E8</f>
        <v>0</v>
      </c>
      <c r="J49" s="618"/>
      <c r="K49" s="618"/>
      <c r="L49" s="618"/>
      <c r="M49" s="618"/>
      <c r="N49" s="618"/>
      <c r="O49" s="618"/>
      <c r="P49" s="618"/>
      <c r="Q49" s="618"/>
      <c r="R49" s="618"/>
      <c r="S49" s="618"/>
      <c r="T49" s="618"/>
      <c r="U49" s="618"/>
      <c r="V49" s="618"/>
      <c r="W49" s="618"/>
      <c r="X49" s="618"/>
      <c r="Y49" s="619"/>
      <c r="AA49" s="310" t="s">
        <v>246</v>
      </c>
      <c r="AC49" s="614"/>
      <c r="AD49" s="614"/>
      <c r="AE49" s="614"/>
      <c r="AF49" s="614"/>
      <c r="AG49" s="614"/>
      <c r="AH49" s="614"/>
      <c r="AI49" s="614"/>
    </row>
    <row r="50" spans="1:35" ht="12" customHeight="1" x14ac:dyDescent="0.25">
      <c r="A50" s="629"/>
      <c r="B50" s="630"/>
      <c r="C50" s="630"/>
      <c r="D50" s="630"/>
      <c r="E50" s="630"/>
      <c r="F50" s="630"/>
      <c r="G50" s="630"/>
      <c r="H50" s="631"/>
      <c r="I50" s="620"/>
      <c r="J50" s="621"/>
      <c r="K50" s="621"/>
      <c r="L50" s="621"/>
      <c r="M50" s="621"/>
      <c r="N50" s="621"/>
      <c r="O50" s="621"/>
      <c r="P50" s="621"/>
      <c r="Q50" s="621"/>
      <c r="R50" s="621"/>
      <c r="S50" s="621"/>
      <c r="T50" s="621"/>
      <c r="U50" s="621"/>
      <c r="V50" s="621"/>
      <c r="W50" s="621"/>
      <c r="X50" s="621"/>
      <c r="Y50" s="622"/>
      <c r="AA50" s="310"/>
    </row>
    <row r="51" spans="1:35" ht="12" customHeight="1" x14ac:dyDescent="0.25">
      <c r="A51" s="629"/>
      <c r="B51" s="630"/>
      <c r="C51" s="630"/>
      <c r="D51" s="630"/>
      <c r="E51" s="630"/>
      <c r="F51" s="630"/>
      <c r="G51" s="630"/>
      <c r="H51" s="631"/>
      <c r="I51" s="620"/>
      <c r="J51" s="621"/>
      <c r="K51" s="621"/>
      <c r="L51" s="621"/>
      <c r="M51" s="621"/>
      <c r="N51" s="621"/>
      <c r="O51" s="621"/>
      <c r="P51" s="621"/>
      <c r="Q51" s="621"/>
      <c r="R51" s="621"/>
      <c r="S51" s="621"/>
      <c r="T51" s="621"/>
      <c r="U51" s="621"/>
      <c r="V51" s="621"/>
      <c r="W51" s="621"/>
      <c r="X51" s="621"/>
      <c r="Y51" s="622"/>
      <c r="AA51" s="310" t="s">
        <v>247</v>
      </c>
      <c r="AC51" s="614"/>
      <c r="AD51" s="614"/>
      <c r="AE51" s="614"/>
      <c r="AF51" s="614"/>
      <c r="AG51" s="614"/>
      <c r="AH51" s="614"/>
      <c r="AI51" s="614"/>
    </row>
    <row r="52" spans="1:35" ht="12" customHeight="1" x14ac:dyDescent="0.25">
      <c r="A52" s="632"/>
      <c r="B52" s="633"/>
      <c r="C52" s="633"/>
      <c r="D52" s="633"/>
      <c r="E52" s="633"/>
      <c r="F52" s="633"/>
      <c r="G52" s="633"/>
      <c r="H52" s="634"/>
      <c r="I52" s="623"/>
      <c r="J52" s="624"/>
      <c r="K52" s="624"/>
      <c r="L52" s="624"/>
      <c r="M52" s="624"/>
      <c r="N52" s="624"/>
      <c r="O52" s="624"/>
      <c r="P52" s="624"/>
      <c r="Q52" s="624"/>
      <c r="R52" s="624"/>
      <c r="S52" s="624"/>
      <c r="T52" s="624"/>
      <c r="U52" s="624"/>
      <c r="V52" s="624"/>
      <c r="W52" s="624"/>
      <c r="X52" s="624"/>
      <c r="Y52" s="625"/>
      <c r="AA52" s="310"/>
    </row>
    <row r="53" spans="1:35" ht="12" customHeight="1" x14ac:dyDescent="0.25">
      <c r="A53" s="610" t="s">
        <v>5</v>
      </c>
      <c r="B53" s="610"/>
      <c r="C53" s="610"/>
      <c r="D53" s="610"/>
      <c r="E53" s="610"/>
      <c r="F53" s="610"/>
      <c r="G53" s="610"/>
      <c r="H53" s="610"/>
      <c r="I53" s="613">
        <f>'RD925 Form'!I9</f>
        <v>0</v>
      </c>
      <c r="J53" s="613"/>
      <c r="K53" s="613"/>
      <c r="L53" s="613"/>
      <c r="M53" s="613"/>
      <c r="N53" s="613"/>
      <c r="O53" s="613"/>
      <c r="P53" s="613"/>
      <c r="Q53" s="613"/>
      <c r="R53" s="613"/>
      <c r="S53" s="613"/>
      <c r="T53" s="613"/>
      <c r="U53" s="613"/>
      <c r="V53" s="613"/>
      <c r="W53" s="613"/>
      <c r="X53" s="613"/>
      <c r="Y53" s="613"/>
      <c r="AA53" s="310" t="s">
        <v>248</v>
      </c>
      <c r="AC53" s="614"/>
      <c r="AD53" s="614"/>
      <c r="AE53" s="614"/>
      <c r="AF53" s="614"/>
      <c r="AG53" s="614"/>
      <c r="AH53" s="614"/>
      <c r="AI53" s="614"/>
    </row>
    <row r="54" spans="1:35" ht="12" customHeight="1" x14ac:dyDescent="0.25">
      <c r="A54" s="610"/>
      <c r="B54" s="610"/>
      <c r="C54" s="610"/>
      <c r="D54" s="610"/>
      <c r="E54" s="610"/>
      <c r="F54" s="610"/>
      <c r="G54" s="610"/>
      <c r="H54" s="610"/>
      <c r="I54" s="613"/>
      <c r="J54" s="613"/>
      <c r="K54" s="613"/>
      <c r="L54" s="613"/>
      <c r="M54" s="613"/>
      <c r="N54" s="613"/>
      <c r="O54" s="613"/>
      <c r="P54" s="613"/>
      <c r="Q54" s="613"/>
      <c r="R54" s="613"/>
      <c r="S54" s="613"/>
      <c r="T54" s="613"/>
      <c r="U54" s="613"/>
      <c r="V54" s="613"/>
      <c r="W54" s="613"/>
      <c r="X54" s="613"/>
      <c r="Y54" s="613"/>
      <c r="AA54" s="310"/>
    </row>
    <row r="55" spans="1:35" ht="12" customHeight="1" x14ac:dyDescent="0.25">
      <c r="A55" s="610" t="s">
        <v>6</v>
      </c>
      <c r="B55" s="610"/>
      <c r="C55" s="610"/>
      <c r="D55" s="610"/>
      <c r="E55" s="610"/>
      <c r="F55" s="610"/>
      <c r="G55" s="610"/>
      <c r="H55" s="610"/>
      <c r="I55" s="613">
        <f>'RD925 Form'!F10</f>
        <v>0</v>
      </c>
      <c r="J55" s="613"/>
      <c r="K55" s="613"/>
      <c r="L55" s="613"/>
      <c r="M55" s="613"/>
      <c r="N55" s="613"/>
      <c r="O55" s="613"/>
      <c r="P55" s="613"/>
      <c r="Q55" s="613"/>
      <c r="R55" s="613"/>
      <c r="S55" s="613"/>
      <c r="T55" s="613"/>
      <c r="U55" s="613"/>
      <c r="V55" s="613"/>
      <c r="W55" s="613"/>
      <c r="X55" s="613"/>
      <c r="Y55" s="613"/>
      <c r="AA55" s="310" t="s">
        <v>249</v>
      </c>
      <c r="AC55" s="614"/>
      <c r="AD55" s="614"/>
      <c r="AE55" s="614"/>
      <c r="AF55" s="614"/>
      <c r="AG55" s="614"/>
      <c r="AH55" s="614"/>
      <c r="AI55" s="614"/>
    </row>
    <row r="56" spans="1:35" ht="12" customHeight="1" thickBot="1" x14ac:dyDescent="0.3">
      <c r="A56" s="610"/>
      <c r="B56" s="610"/>
      <c r="C56" s="610"/>
      <c r="D56" s="610"/>
      <c r="E56" s="610"/>
      <c r="F56" s="610"/>
      <c r="G56" s="610"/>
      <c r="H56" s="610"/>
      <c r="I56" s="613"/>
      <c r="J56" s="613"/>
      <c r="K56" s="613"/>
      <c r="L56" s="613"/>
      <c r="M56" s="613"/>
      <c r="N56" s="613"/>
      <c r="O56" s="613"/>
      <c r="P56" s="613"/>
      <c r="Q56" s="613"/>
      <c r="R56" s="613"/>
      <c r="S56" s="613"/>
      <c r="T56" s="613"/>
      <c r="U56" s="613"/>
      <c r="V56" s="613"/>
      <c r="W56" s="613"/>
      <c r="X56" s="613"/>
      <c r="Y56" s="613"/>
      <c r="AA56" s="314"/>
      <c r="AB56" s="314"/>
      <c r="AC56" s="314"/>
      <c r="AD56" s="314"/>
      <c r="AE56" s="314"/>
      <c r="AF56" s="314"/>
      <c r="AG56" s="314"/>
      <c r="AH56" s="314"/>
      <c r="AI56" s="314"/>
    </row>
    <row r="57" spans="1:35" ht="12" customHeight="1" thickTop="1" x14ac:dyDescent="0.25"/>
    <row r="58" spans="1:35" ht="12" customHeight="1" x14ac:dyDescent="0.25">
      <c r="K58" s="615" t="s">
        <v>270</v>
      </c>
      <c r="L58" s="615"/>
      <c r="M58" s="615"/>
      <c r="N58" s="615"/>
      <c r="O58" s="615"/>
      <c r="P58" s="615"/>
      <c r="Q58" s="615"/>
      <c r="R58" s="615"/>
      <c r="S58" s="615"/>
      <c r="T58" s="615"/>
      <c r="U58" s="615"/>
      <c r="V58" s="615"/>
      <c r="W58" s="615"/>
      <c r="X58" s="615"/>
      <c r="Y58" s="343"/>
    </row>
    <row r="59" spans="1:35" ht="12" customHeight="1" x14ac:dyDescent="0.25">
      <c r="K59" s="611" t="str">
        <f>C28</f>
        <v>Metropolitan Water Reclamation District
Lockbox 95089
Chicago, IL 60694-5089</v>
      </c>
      <c r="L59" s="611"/>
      <c r="M59" s="611"/>
      <c r="N59" s="611"/>
      <c r="O59" s="611"/>
      <c r="P59" s="611"/>
      <c r="Q59" s="611"/>
      <c r="R59" s="611"/>
      <c r="S59" s="611"/>
      <c r="T59" s="611"/>
      <c r="U59" s="611"/>
      <c r="V59" s="611"/>
      <c r="W59" s="611"/>
      <c r="X59" s="611"/>
      <c r="Y59" s="343"/>
      <c r="Z59" s="616" t="str">
        <f>"Due Date: February 20, "&amp;'RD925 Form'!AJ49+1</f>
        <v>Due Date: February 20, 2020</v>
      </c>
      <c r="AA59" s="616"/>
      <c r="AB59" s="616"/>
      <c r="AC59" s="616"/>
      <c r="AD59" s="616"/>
      <c r="AE59" s="616"/>
      <c r="AF59" s="616"/>
      <c r="AG59" s="616"/>
      <c r="AH59" s="616"/>
      <c r="AI59" s="616"/>
    </row>
    <row r="60" spans="1:35" ht="12" customHeight="1" x14ac:dyDescent="0.25">
      <c r="K60" s="611"/>
      <c r="L60" s="611"/>
      <c r="M60" s="611"/>
      <c r="N60" s="611"/>
      <c r="O60" s="611"/>
      <c r="P60" s="611"/>
      <c r="Q60" s="611"/>
      <c r="R60" s="611"/>
      <c r="S60" s="611"/>
      <c r="T60" s="611"/>
      <c r="U60" s="611"/>
      <c r="V60" s="611"/>
      <c r="W60" s="611"/>
      <c r="X60" s="611"/>
      <c r="Y60" s="343"/>
    </row>
    <row r="61" spans="1:35" ht="12" customHeight="1" x14ac:dyDescent="0.25">
      <c r="K61" s="611"/>
      <c r="L61" s="611"/>
      <c r="M61" s="611"/>
      <c r="N61" s="611"/>
      <c r="O61" s="611"/>
      <c r="P61" s="611"/>
      <c r="Q61" s="611"/>
      <c r="R61" s="611"/>
      <c r="S61" s="611"/>
      <c r="T61" s="611"/>
      <c r="U61" s="611"/>
      <c r="V61" s="611"/>
      <c r="W61" s="611"/>
      <c r="X61" s="611"/>
      <c r="Y61" s="343"/>
    </row>
  </sheetData>
  <sheetProtection algorithmName="SHA-512" hashValue="+66zP1YhssqOUbU4XYwFk34b9uyouDac23l/+Q4B2DNMIW3CGboXQndP+jTQR1ktchp2oY4cDXMwrjrAnFwgEQ==" saltValue="Vb6gAmCT1Vb/kDitUpiNlA==" spinCount="100000" sheet="1" selectLockedCells="1"/>
  <mergeCells count="49">
    <mergeCell ref="Q45:Y46"/>
    <mergeCell ref="Q44:Y44"/>
    <mergeCell ref="I45:P46"/>
    <mergeCell ref="B33:AI35"/>
    <mergeCell ref="AB43:AI43"/>
    <mergeCell ref="A1:F6"/>
    <mergeCell ref="AD1:AI3"/>
    <mergeCell ref="AD4:AI4"/>
    <mergeCell ref="AD5:AI6"/>
    <mergeCell ref="G1:AC4"/>
    <mergeCell ref="C10:AI12"/>
    <mergeCell ref="B9:AF9"/>
    <mergeCell ref="B14:AF14"/>
    <mergeCell ref="D15:AI15"/>
    <mergeCell ref="D16:AI16"/>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I40:AA43"/>
    <mergeCell ref="D25:AI25"/>
    <mergeCell ref="C28:AI31"/>
    <mergeCell ref="A40:H43"/>
    <mergeCell ref="AA45:AI46"/>
    <mergeCell ref="A55:H56"/>
    <mergeCell ref="K59:X61"/>
    <mergeCell ref="I47:Y48"/>
    <mergeCell ref="AC47:AI47"/>
    <mergeCell ref="K58:X58"/>
    <mergeCell ref="I55:Y56"/>
    <mergeCell ref="AC53:AI53"/>
    <mergeCell ref="AC55:AI55"/>
    <mergeCell ref="A53:H54"/>
    <mergeCell ref="Z59:AI59"/>
    <mergeCell ref="AC51:AI51"/>
    <mergeCell ref="I53:Y54"/>
    <mergeCell ref="I49:Y52"/>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2019-11-27T18:45:31Z</cp:lastPrinted>
  <dcterms:created xsi:type="dcterms:W3CDTF">2014-10-13T19:21:33Z</dcterms:created>
  <dcterms:modified xsi:type="dcterms:W3CDTF">2019-12-05T18:12:03Z</dcterms:modified>
</cp:coreProperties>
</file>