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cobra\StormWaterMngt\Outside Agencies\_Municipalities\City of Chicago\CPS Projects\Volume Calculations\_MOST CURRENT as of 6-2-2015, decided methodology\DRC Calc Spreadsheets\"/>
    </mc:Choice>
  </mc:AlternateContent>
  <xr:revisionPtr revIDLastSave="0" documentId="13_ncr:1_{90CE419A-53A9-4890-95FA-3DFC5868C4C2}" xr6:coauthVersionLast="47" xr6:coauthVersionMax="47" xr10:uidLastSave="{00000000-0000-0000-0000-000000000000}"/>
  <bookViews>
    <workbookView xWindow="1575" yWindow="825" windowWidth="20490" windowHeight="10920" tabRatio="947" xr2:uid="{00000000-000D-0000-FFFF-FFFF00000000}"/>
  </bookViews>
  <sheets>
    <sheet name="MWRD Ret,Infilt" sheetId="24" r:id="rId1"/>
    <sheet name="DRC Procedures" sheetId="26" r:id="rId2"/>
    <sheet name="NOTES" sheetId="25" r:id="rId3"/>
  </sheets>
  <definedNames>
    <definedName name="_xlnm.Print_Area" localSheetId="0">'MWRD Ret,Infilt'!$A:$G</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26" l="1"/>
  <c r="G61" i="26" s="1"/>
  <c r="F60" i="26"/>
  <c r="G60" i="26" s="1"/>
  <c r="F54" i="26"/>
  <c r="G54" i="26" s="1"/>
  <c r="F53" i="26"/>
  <c r="G53" i="26" s="1"/>
  <c r="F52" i="26"/>
  <c r="G52" i="26" s="1"/>
  <c r="F46" i="26"/>
  <c r="G46" i="26" s="1"/>
  <c r="F45" i="26"/>
  <c r="F47" i="26" s="1"/>
  <c r="G55" i="26" l="1"/>
  <c r="G62" i="26"/>
  <c r="F55" i="26"/>
  <c r="F62" i="26"/>
  <c r="G45" i="26"/>
  <c r="G47" i="26" s="1"/>
  <c r="G48" i="26" s="1"/>
  <c r="E219" i="24"/>
  <c r="E193" i="24"/>
  <c r="E167" i="24"/>
  <c r="E141" i="24"/>
  <c r="E115" i="24"/>
  <c r="E89" i="24"/>
  <c r="E63" i="24"/>
  <c r="E218" i="24"/>
  <c r="E216" i="24"/>
  <c r="B216" i="24"/>
  <c r="B217" i="24" s="1"/>
  <c r="B218" i="24" s="1"/>
  <c r="B219" i="24" s="1"/>
  <c r="B220" i="24" s="1"/>
  <c r="B221" i="24" s="1"/>
  <c r="B222" i="24" s="1"/>
  <c r="E192" i="24"/>
  <c r="E190" i="24"/>
  <c r="B190" i="24"/>
  <c r="B191" i="24" s="1"/>
  <c r="B192" i="24" s="1"/>
  <c r="B193" i="24" s="1"/>
  <c r="B194" i="24" s="1"/>
  <c r="B195" i="24" s="1"/>
  <c r="B196" i="24" s="1"/>
  <c r="E166" i="24"/>
  <c r="E164" i="24"/>
  <c r="B164" i="24"/>
  <c r="B165" i="24" s="1"/>
  <c r="B166" i="24" s="1"/>
  <c r="B167" i="24" s="1"/>
  <c r="B168" i="24" s="1"/>
  <c r="B169" i="24" s="1"/>
  <c r="B170" i="24" s="1"/>
  <c r="E140" i="24"/>
  <c r="E138" i="24"/>
  <c r="B138" i="24"/>
  <c r="B139" i="24" s="1"/>
  <c r="B140" i="24" s="1"/>
  <c r="B141" i="24" s="1"/>
  <c r="B142" i="24" s="1"/>
  <c r="B143" i="24" s="1"/>
  <c r="B144" i="24" s="1"/>
  <c r="E114" i="24"/>
  <c r="E112" i="24"/>
  <c r="B112" i="24"/>
  <c r="B113" i="24" s="1"/>
  <c r="B114" i="24" s="1"/>
  <c r="B115" i="24" s="1"/>
  <c r="B116" i="24" s="1"/>
  <c r="B117" i="24" s="1"/>
  <c r="B118" i="24" s="1"/>
  <c r="E88" i="24"/>
  <c r="E86" i="24"/>
  <c r="B86" i="24"/>
  <c r="B87" i="24" s="1"/>
  <c r="B88" i="24" s="1"/>
  <c r="B89" i="24" s="1"/>
  <c r="B90" i="24" s="1"/>
  <c r="B91" i="24" s="1"/>
  <c r="B92" i="24" s="1"/>
  <c r="E62" i="24"/>
  <c r="E60" i="24"/>
  <c r="B60" i="24"/>
  <c r="B61" i="24" s="1"/>
  <c r="B62" i="24" s="1"/>
  <c r="B63" i="24" s="1"/>
  <c r="B64" i="24" s="1"/>
  <c r="B65" i="24" s="1"/>
  <c r="B66" i="24" s="1"/>
  <c r="E20" i="24"/>
  <c r="E33" i="24"/>
  <c r="E213" i="24"/>
  <c r="E203" i="24"/>
  <c r="E187" i="24"/>
  <c r="E177" i="24"/>
  <c r="E161" i="24"/>
  <c r="E168" i="24" s="1"/>
  <c r="E151" i="24"/>
  <c r="E135" i="24"/>
  <c r="E125" i="24"/>
  <c r="E109" i="24"/>
  <c r="E116" i="24" s="1"/>
  <c r="E99" i="24"/>
  <c r="E83" i="24"/>
  <c r="E73" i="24"/>
  <c r="E57" i="24"/>
  <c r="E47" i="24"/>
  <c r="E36" i="24"/>
  <c r="B33" i="24"/>
  <c r="B34" i="24"/>
  <c r="B35" i="24" s="1"/>
  <c r="B36" i="24" s="1"/>
  <c r="B37" i="24" s="1"/>
  <c r="B38" i="24" s="1"/>
  <c r="B39" i="24" s="1"/>
  <c r="E35" i="24"/>
  <c r="E30" i="24"/>
  <c r="G63" i="26" l="1"/>
  <c r="G56" i="26"/>
  <c r="E64" i="24"/>
  <c r="E142" i="24"/>
  <c r="E220" i="24"/>
  <c r="E221" i="24" s="1"/>
  <c r="E222" i="24" s="1"/>
  <c r="E194" i="24"/>
  <c r="E90" i="24"/>
  <c r="E91" i="24" s="1"/>
  <c r="E92" i="24" s="1"/>
  <c r="E117" i="24"/>
  <c r="E118" i="24" s="1"/>
  <c r="E37" i="24"/>
  <c r="E38" i="24" s="1"/>
  <c r="E39" i="24" s="1"/>
  <c r="E143" i="24"/>
  <c r="E144" i="24" s="1"/>
  <c r="E65" i="24"/>
  <c r="E66" i="24" s="1"/>
  <c r="E195" i="24"/>
  <c r="E196" i="24" s="1"/>
  <c r="E169" i="24"/>
  <c r="E170" i="24" s="1"/>
  <c r="E225" i="24" l="1"/>
  <c r="B9"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WATSONJ</author>
  </authors>
  <commentList>
    <comment ref="C29" authorId="0" shapeId="0" xr:uid="{00000000-0006-0000-0000-000001000000}">
      <text>
        <r>
          <rPr>
            <b/>
            <sz val="8"/>
            <color indexed="81"/>
            <rFont val="Tahoma"/>
            <family val="2"/>
          </rPr>
          <t>WATSONJ:</t>
        </r>
        <r>
          <rPr>
            <sz val="8"/>
            <color indexed="81"/>
            <rFont val="Tahoma"/>
            <family val="2"/>
          </rPr>
          <t xml:space="preserve">
Vair is included here, but set to zero for CPS projects as they do not allow storwater storage on the surface</t>
        </r>
      </text>
    </comment>
    <comment ref="C30" authorId="0" shapeId="0" xr:uid="{00000000-0006-0000-0000-000002000000}">
      <text>
        <r>
          <rPr>
            <b/>
            <sz val="8"/>
            <color indexed="81"/>
            <rFont val="Tahoma"/>
            <family val="2"/>
          </rPr>
          <t>WATSONJ:</t>
        </r>
        <r>
          <rPr>
            <sz val="8"/>
            <color indexed="81"/>
            <rFont val="Tahoma"/>
            <family val="2"/>
          </rPr>
          <t xml:space="preserve">
clarified name</t>
        </r>
      </text>
    </comment>
    <comment ref="C34" authorId="0" shapeId="0" xr:uid="{00000000-0006-0000-0000-000003000000}">
      <text>
        <r>
          <rPr>
            <b/>
            <sz val="8"/>
            <color indexed="81"/>
            <rFont val="Tahoma"/>
            <family val="2"/>
          </rPr>
          <t>WATSONJ:</t>
        </r>
        <r>
          <rPr>
            <sz val="8"/>
            <color indexed="81"/>
            <rFont val="Tahoma"/>
            <family val="2"/>
          </rPr>
          <t xml:space="preserve">
new stipulation to make sure depths make sense</t>
        </r>
      </text>
    </comment>
    <comment ref="C56" authorId="0" shapeId="0" xr:uid="{00000000-0006-0000-0000-000004000000}">
      <text>
        <r>
          <rPr>
            <b/>
            <sz val="8"/>
            <color indexed="81"/>
            <rFont val="Tahoma"/>
            <family val="2"/>
          </rPr>
          <t>WATSONJ:</t>
        </r>
        <r>
          <rPr>
            <sz val="8"/>
            <color indexed="81"/>
            <rFont val="Tahoma"/>
            <family val="2"/>
          </rPr>
          <t xml:space="preserve">
Vair is included here, but set to zero for CPS projects as they do not allow storwater storage on the surface</t>
        </r>
      </text>
    </comment>
    <comment ref="C57" authorId="0" shapeId="0" xr:uid="{00000000-0006-0000-0000-000005000000}">
      <text>
        <r>
          <rPr>
            <b/>
            <sz val="8"/>
            <color indexed="81"/>
            <rFont val="Tahoma"/>
            <family val="2"/>
          </rPr>
          <t>WATSONJ:</t>
        </r>
        <r>
          <rPr>
            <sz val="8"/>
            <color indexed="81"/>
            <rFont val="Tahoma"/>
            <family val="2"/>
          </rPr>
          <t xml:space="preserve">
clarified name</t>
        </r>
      </text>
    </comment>
    <comment ref="C61" authorId="0" shapeId="0" xr:uid="{00000000-0006-0000-0000-000006000000}">
      <text>
        <r>
          <rPr>
            <b/>
            <sz val="8"/>
            <color indexed="81"/>
            <rFont val="Tahoma"/>
            <family val="2"/>
          </rPr>
          <t>WATSONJ:</t>
        </r>
        <r>
          <rPr>
            <sz val="8"/>
            <color indexed="81"/>
            <rFont val="Tahoma"/>
            <family val="2"/>
          </rPr>
          <t xml:space="preserve">
new stipulation to make sure depths make sense</t>
        </r>
      </text>
    </comment>
    <comment ref="C82" authorId="0" shapeId="0" xr:uid="{00000000-0006-0000-0000-000007000000}">
      <text>
        <r>
          <rPr>
            <b/>
            <sz val="8"/>
            <color indexed="81"/>
            <rFont val="Tahoma"/>
            <family val="2"/>
          </rPr>
          <t>WATSONJ:</t>
        </r>
        <r>
          <rPr>
            <sz val="8"/>
            <color indexed="81"/>
            <rFont val="Tahoma"/>
            <family val="2"/>
          </rPr>
          <t xml:space="preserve">
Vair is included here, but set to zero for CPS projects as they do not allow storwater storage on the surface</t>
        </r>
      </text>
    </comment>
    <comment ref="C83" authorId="0" shapeId="0" xr:uid="{00000000-0006-0000-0000-000008000000}">
      <text>
        <r>
          <rPr>
            <b/>
            <sz val="8"/>
            <color indexed="81"/>
            <rFont val="Tahoma"/>
            <family val="2"/>
          </rPr>
          <t>WATSONJ:</t>
        </r>
        <r>
          <rPr>
            <sz val="8"/>
            <color indexed="81"/>
            <rFont val="Tahoma"/>
            <family val="2"/>
          </rPr>
          <t xml:space="preserve">
clarified name</t>
        </r>
      </text>
    </comment>
    <comment ref="C87" authorId="0" shapeId="0" xr:uid="{00000000-0006-0000-0000-000009000000}">
      <text>
        <r>
          <rPr>
            <b/>
            <sz val="8"/>
            <color indexed="81"/>
            <rFont val="Tahoma"/>
            <family val="2"/>
          </rPr>
          <t>WATSONJ:</t>
        </r>
        <r>
          <rPr>
            <sz val="8"/>
            <color indexed="81"/>
            <rFont val="Tahoma"/>
            <family val="2"/>
          </rPr>
          <t xml:space="preserve">
new stipulation to make sure depths make sense</t>
        </r>
      </text>
    </comment>
    <comment ref="C108" authorId="0" shapeId="0" xr:uid="{00000000-0006-0000-0000-00000A000000}">
      <text>
        <r>
          <rPr>
            <b/>
            <sz val="8"/>
            <color indexed="81"/>
            <rFont val="Tahoma"/>
            <family val="2"/>
          </rPr>
          <t>WATSONJ:</t>
        </r>
        <r>
          <rPr>
            <sz val="8"/>
            <color indexed="81"/>
            <rFont val="Tahoma"/>
            <family val="2"/>
          </rPr>
          <t xml:space="preserve">
Vair is included here, but set to zero for CPS projects as they do not allow storwater storage on the surface</t>
        </r>
      </text>
    </comment>
    <comment ref="C109" authorId="0" shapeId="0" xr:uid="{00000000-0006-0000-0000-00000B000000}">
      <text>
        <r>
          <rPr>
            <b/>
            <sz val="8"/>
            <color indexed="81"/>
            <rFont val="Tahoma"/>
            <family val="2"/>
          </rPr>
          <t>WATSONJ:</t>
        </r>
        <r>
          <rPr>
            <sz val="8"/>
            <color indexed="81"/>
            <rFont val="Tahoma"/>
            <family val="2"/>
          </rPr>
          <t xml:space="preserve">
clarified name</t>
        </r>
      </text>
    </comment>
    <comment ref="C113" authorId="0" shapeId="0" xr:uid="{00000000-0006-0000-0000-00000C000000}">
      <text>
        <r>
          <rPr>
            <b/>
            <sz val="8"/>
            <color indexed="81"/>
            <rFont val="Tahoma"/>
            <family val="2"/>
          </rPr>
          <t>WATSONJ:</t>
        </r>
        <r>
          <rPr>
            <sz val="8"/>
            <color indexed="81"/>
            <rFont val="Tahoma"/>
            <family val="2"/>
          </rPr>
          <t xml:space="preserve">
new stipulation to make sure depths make sense</t>
        </r>
      </text>
    </comment>
    <comment ref="C134" authorId="0" shapeId="0" xr:uid="{00000000-0006-0000-0000-00000D000000}">
      <text>
        <r>
          <rPr>
            <b/>
            <sz val="8"/>
            <color indexed="81"/>
            <rFont val="Tahoma"/>
            <family val="2"/>
          </rPr>
          <t>WATSONJ:</t>
        </r>
        <r>
          <rPr>
            <sz val="8"/>
            <color indexed="81"/>
            <rFont val="Tahoma"/>
            <family val="2"/>
          </rPr>
          <t xml:space="preserve">
Vair is included here, but set to zero for CPS projects as they do not allow storwater storage on the surface</t>
        </r>
      </text>
    </comment>
    <comment ref="C135" authorId="0" shapeId="0" xr:uid="{00000000-0006-0000-0000-00000E000000}">
      <text>
        <r>
          <rPr>
            <b/>
            <sz val="8"/>
            <color indexed="81"/>
            <rFont val="Tahoma"/>
            <family val="2"/>
          </rPr>
          <t>WATSONJ:</t>
        </r>
        <r>
          <rPr>
            <sz val="8"/>
            <color indexed="81"/>
            <rFont val="Tahoma"/>
            <family val="2"/>
          </rPr>
          <t xml:space="preserve">
clarified name</t>
        </r>
      </text>
    </comment>
    <comment ref="C139" authorId="0" shapeId="0" xr:uid="{00000000-0006-0000-0000-00000F000000}">
      <text>
        <r>
          <rPr>
            <b/>
            <sz val="8"/>
            <color indexed="81"/>
            <rFont val="Tahoma"/>
            <family val="2"/>
          </rPr>
          <t>WATSONJ:</t>
        </r>
        <r>
          <rPr>
            <sz val="8"/>
            <color indexed="81"/>
            <rFont val="Tahoma"/>
            <family val="2"/>
          </rPr>
          <t xml:space="preserve">
new stipulation to make sure depths make sense</t>
        </r>
      </text>
    </comment>
    <comment ref="C160" authorId="0" shapeId="0" xr:uid="{00000000-0006-0000-0000-000010000000}">
      <text>
        <r>
          <rPr>
            <b/>
            <sz val="8"/>
            <color indexed="81"/>
            <rFont val="Tahoma"/>
            <family val="2"/>
          </rPr>
          <t>WATSONJ:</t>
        </r>
        <r>
          <rPr>
            <sz val="8"/>
            <color indexed="81"/>
            <rFont val="Tahoma"/>
            <family val="2"/>
          </rPr>
          <t xml:space="preserve">
Vair is included here, but set to zero for CPS projects as they do not allow storwater storage on the surface</t>
        </r>
      </text>
    </comment>
    <comment ref="C161" authorId="0" shapeId="0" xr:uid="{00000000-0006-0000-0000-000011000000}">
      <text>
        <r>
          <rPr>
            <b/>
            <sz val="8"/>
            <color indexed="81"/>
            <rFont val="Tahoma"/>
            <family val="2"/>
          </rPr>
          <t>WATSONJ:</t>
        </r>
        <r>
          <rPr>
            <sz val="8"/>
            <color indexed="81"/>
            <rFont val="Tahoma"/>
            <family val="2"/>
          </rPr>
          <t xml:space="preserve">
clarified name</t>
        </r>
      </text>
    </comment>
    <comment ref="C165" authorId="0" shapeId="0" xr:uid="{00000000-0006-0000-0000-000012000000}">
      <text>
        <r>
          <rPr>
            <b/>
            <sz val="8"/>
            <color indexed="81"/>
            <rFont val="Tahoma"/>
            <family val="2"/>
          </rPr>
          <t>WATSONJ:</t>
        </r>
        <r>
          <rPr>
            <sz val="8"/>
            <color indexed="81"/>
            <rFont val="Tahoma"/>
            <family val="2"/>
          </rPr>
          <t xml:space="preserve">
new stipulation to make sure depths make sense</t>
        </r>
      </text>
    </comment>
    <comment ref="C186" authorId="0" shapeId="0" xr:uid="{00000000-0006-0000-0000-000013000000}">
      <text>
        <r>
          <rPr>
            <b/>
            <sz val="8"/>
            <color indexed="81"/>
            <rFont val="Tahoma"/>
            <family val="2"/>
          </rPr>
          <t>WATSONJ:</t>
        </r>
        <r>
          <rPr>
            <sz val="8"/>
            <color indexed="81"/>
            <rFont val="Tahoma"/>
            <family val="2"/>
          </rPr>
          <t xml:space="preserve">
Vair is included here, but set to zero for CPS projects as they do not allow storwater storage on the surface</t>
        </r>
      </text>
    </comment>
    <comment ref="C187" authorId="0" shapeId="0" xr:uid="{00000000-0006-0000-0000-000014000000}">
      <text>
        <r>
          <rPr>
            <b/>
            <sz val="8"/>
            <color indexed="81"/>
            <rFont val="Tahoma"/>
            <family val="2"/>
          </rPr>
          <t>WATSONJ:</t>
        </r>
        <r>
          <rPr>
            <sz val="8"/>
            <color indexed="81"/>
            <rFont val="Tahoma"/>
            <family val="2"/>
          </rPr>
          <t xml:space="preserve">
clarified name</t>
        </r>
      </text>
    </comment>
    <comment ref="C191" authorId="0" shapeId="0" xr:uid="{00000000-0006-0000-0000-000015000000}">
      <text>
        <r>
          <rPr>
            <b/>
            <sz val="8"/>
            <color indexed="81"/>
            <rFont val="Tahoma"/>
            <family val="2"/>
          </rPr>
          <t>WATSONJ:</t>
        </r>
        <r>
          <rPr>
            <sz val="8"/>
            <color indexed="81"/>
            <rFont val="Tahoma"/>
            <family val="2"/>
          </rPr>
          <t xml:space="preserve">
new stipulation to make sure depths make sense</t>
        </r>
      </text>
    </comment>
    <comment ref="C212" authorId="0" shapeId="0" xr:uid="{00000000-0006-0000-0000-000016000000}">
      <text>
        <r>
          <rPr>
            <b/>
            <sz val="8"/>
            <color indexed="81"/>
            <rFont val="Tahoma"/>
            <family val="2"/>
          </rPr>
          <t>WATSONJ:</t>
        </r>
        <r>
          <rPr>
            <sz val="8"/>
            <color indexed="81"/>
            <rFont val="Tahoma"/>
            <family val="2"/>
          </rPr>
          <t xml:space="preserve">
Vair is included here, but set to zero for CPS projects as they do not allow storwater storage on the surface</t>
        </r>
      </text>
    </comment>
    <comment ref="C213" authorId="0" shapeId="0" xr:uid="{00000000-0006-0000-0000-000017000000}">
      <text>
        <r>
          <rPr>
            <b/>
            <sz val="8"/>
            <color indexed="81"/>
            <rFont val="Tahoma"/>
            <family val="2"/>
          </rPr>
          <t>WATSONJ:</t>
        </r>
        <r>
          <rPr>
            <sz val="8"/>
            <color indexed="81"/>
            <rFont val="Tahoma"/>
            <family val="2"/>
          </rPr>
          <t xml:space="preserve">
clarified name</t>
        </r>
      </text>
    </comment>
    <comment ref="C217" authorId="0" shapeId="0" xr:uid="{00000000-0006-0000-0000-000018000000}">
      <text>
        <r>
          <rPr>
            <b/>
            <sz val="8"/>
            <color indexed="81"/>
            <rFont val="Tahoma"/>
            <family val="2"/>
          </rPr>
          <t>WATSONJ:</t>
        </r>
        <r>
          <rPr>
            <sz val="8"/>
            <color indexed="81"/>
            <rFont val="Tahoma"/>
            <family val="2"/>
          </rPr>
          <t xml:space="preserve">
new stipulation to make sure depths make sense</t>
        </r>
      </text>
    </comment>
  </commentList>
</comments>
</file>

<file path=xl/sharedStrings.xml><?xml version="1.0" encoding="utf-8"?>
<sst xmlns="http://schemas.openxmlformats.org/spreadsheetml/2006/main" count="654" uniqueCount="142">
  <si>
    <t>MWRDGC</t>
  </si>
  <si>
    <t>Stormwater Design Retention Capacity Calculations</t>
  </si>
  <si>
    <t>KEY</t>
  </si>
  <si>
    <t>Note:</t>
  </si>
  <si>
    <t>For Bioretention and Permeable Pavement</t>
  </si>
  <si>
    <t>user input</t>
  </si>
  <si>
    <t xml:space="preserve"> </t>
  </si>
  <si>
    <t>calculated</t>
  </si>
  <si>
    <t>John Watson: John.Watson@mwrd.org</t>
  </si>
  <si>
    <t>Name of Project:</t>
  </si>
  <si>
    <t>Please reference all user-input data using Reference Column</t>
  </si>
  <si>
    <t>Address:</t>
  </si>
  <si>
    <t>Plan Revision Used:</t>
  </si>
  <si>
    <t xml:space="preserve">Calculation Revision: </t>
  </si>
  <si>
    <t xml:space="preserve">MWRD Checker: </t>
  </si>
  <si>
    <t>Required DRC [gal]:</t>
  </si>
  <si>
    <t>Total DRC [gal]:</t>
  </si>
  <si>
    <t>Retention Area #1 (_______________________________)</t>
  </si>
  <si>
    <t>Section 1 Upstream Drainage Area</t>
  </si>
  <si>
    <t>Reference (Sheet #, report, etc)</t>
  </si>
  <si>
    <t>Design soil infiltration rate of surrounding soil</t>
  </si>
  <si>
    <t>i</t>
  </si>
  <si>
    <t>in/hr</t>
  </si>
  <si>
    <t xml:space="preserve">Note: </t>
  </si>
  <si>
    <t>Elevation of bottom of BMP (the infiltration surface) IF there is no underdrain, OR the lowest underdrain invert elevation</t>
  </si>
  <si>
    <r>
      <t>ELEV</t>
    </r>
    <r>
      <rPr>
        <vertAlign val="subscript"/>
        <sz val="10"/>
        <rFont val="Arial"/>
        <family val="2"/>
      </rPr>
      <t>BMP</t>
    </r>
  </si>
  <si>
    <t>feet</t>
  </si>
  <si>
    <t>Groundwater elevation</t>
  </si>
  <si>
    <r>
      <t>ELEV</t>
    </r>
    <r>
      <rPr>
        <vertAlign val="subscript"/>
        <sz val="10"/>
        <rFont val="Arial"/>
        <family val="2"/>
      </rPr>
      <t>GW</t>
    </r>
  </si>
  <si>
    <t>Depth to seasonal groundwater level 
(Must be 2 feet or greater, or 3.5 feet or greater if draining to combined sewer)</t>
  </si>
  <si>
    <r>
      <t>D</t>
    </r>
    <r>
      <rPr>
        <vertAlign val="subscript"/>
        <sz val="10"/>
        <rFont val="Arial"/>
        <family val="2"/>
      </rPr>
      <t>GW</t>
    </r>
  </si>
  <si>
    <t>Section 3 BMP Specifications</t>
  </si>
  <si>
    <t>Dimensions of the bioinfiltration facility (length, width, or area)</t>
  </si>
  <si>
    <t>L</t>
  </si>
  <si>
    <t>W</t>
  </si>
  <si>
    <r>
      <t>A</t>
    </r>
    <r>
      <rPr>
        <vertAlign val="subscript"/>
        <sz val="10"/>
        <rFont val="Arial"/>
        <family val="2"/>
      </rPr>
      <t>BMP</t>
    </r>
  </si>
  <si>
    <t>square feet</t>
  </si>
  <si>
    <t>Depth of prepared soil</t>
  </si>
  <si>
    <r>
      <t>D</t>
    </r>
    <r>
      <rPr>
        <vertAlign val="subscript"/>
        <sz val="10"/>
        <rFont val="Arial"/>
        <family val="2"/>
      </rPr>
      <t>1</t>
    </r>
  </si>
  <si>
    <t>Prepared soil porosity (0.25 maximum unless detailed materials report provided)</t>
  </si>
  <si>
    <r>
      <t>P</t>
    </r>
    <r>
      <rPr>
        <vertAlign val="subscript"/>
        <sz val="10"/>
        <rFont val="Arial"/>
        <family val="2"/>
      </rPr>
      <t>1</t>
    </r>
  </si>
  <si>
    <t>[unitless]</t>
  </si>
  <si>
    <t>Depth of underlying aggregate (optional)</t>
  </si>
  <si>
    <r>
      <t>D</t>
    </r>
    <r>
      <rPr>
        <vertAlign val="subscript"/>
        <sz val="10"/>
        <rFont val="Arial"/>
        <family val="2"/>
      </rPr>
      <t>2</t>
    </r>
  </si>
  <si>
    <t>Aggregate porosity (0.38 maximum unless detailed materials report provided)</t>
  </si>
  <si>
    <r>
      <t>P</t>
    </r>
    <r>
      <rPr>
        <vertAlign val="subscript"/>
        <sz val="10"/>
        <rFont val="Arial"/>
        <family val="2"/>
      </rPr>
      <t>2</t>
    </r>
  </si>
  <si>
    <t>Surface storage volume (provide supporting calculations, max depth 12 inches) 
(=6" for projects with safety-limited surface storage (CPS))</t>
  </si>
  <si>
    <r>
      <t>V</t>
    </r>
    <r>
      <rPr>
        <vertAlign val="subscript"/>
        <sz val="10"/>
        <rFont val="Arial"/>
        <family val="2"/>
      </rPr>
      <t>AIR</t>
    </r>
  </si>
  <si>
    <t>cubic feet</t>
  </si>
  <si>
    <r>
      <t>Total media void volume = A</t>
    </r>
    <r>
      <rPr>
        <vertAlign val="subscript"/>
        <sz val="10"/>
        <rFont val="Arial"/>
        <family val="2"/>
      </rPr>
      <t>BMP</t>
    </r>
    <r>
      <rPr>
        <sz val="10"/>
        <rFont val="Arial"/>
        <family val="2"/>
      </rPr>
      <t xml:space="preserve"> * [(D</t>
    </r>
    <r>
      <rPr>
        <vertAlign val="subscript"/>
        <sz val="10"/>
        <rFont val="Arial"/>
        <family val="2"/>
      </rPr>
      <t>1</t>
    </r>
    <r>
      <rPr>
        <sz val="10"/>
        <rFont val="Arial"/>
        <family val="2"/>
      </rPr>
      <t xml:space="preserve"> * P</t>
    </r>
    <r>
      <rPr>
        <vertAlign val="subscript"/>
        <sz val="10"/>
        <rFont val="Arial"/>
        <family val="2"/>
      </rPr>
      <t>1</t>
    </r>
    <r>
      <rPr>
        <sz val="10"/>
        <rFont val="Arial"/>
        <family val="2"/>
      </rPr>
      <t>) + (D</t>
    </r>
    <r>
      <rPr>
        <vertAlign val="subscript"/>
        <sz val="10"/>
        <rFont val="Arial"/>
        <family val="2"/>
      </rPr>
      <t>2</t>
    </r>
    <r>
      <rPr>
        <sz val="10"/>
        <rFont val="Arial"/>
        <family val="2"/>
      </rPr>
      <t xml:space="preserve"> * P</t>
    </r>
    <r>
      <rPr>
        <vertAlign val="subscript"/>
        <sz val="10"/>
        <rFont val="Arial"/>
        <family val="2"/>
      </rPr>
      <t>2</t>
    </r>
    <r>
      <rPr>
        <sz val="10"/>
        <rFont val="Arial"/>
        <family val="2"/>
      </rPr>
      <t xml:space="preserve">)]   
</t>
    </r>
  </si>
  <si>
    <r>
      <t>V</t>
    </r>
    <r>
      <rPr>
        <vertAlign val="subscript"/>
        <sz val="10"/>
        <rFont val="Arial"/>
        <family val="2"/>
      </rPr>
      <t>MEDIA</t>
    </r>
  </si>
  <si>
    <t>DRC Volume Including Infiltration</t>
  </si>
  <si>
    <r>
      <t xml:space="preserve">Depth of Prepared Soil </t>
    </r>
    <r>
      <rPr>
        <u/>
        <sz val="10"/>
        <rFont val="Arial"/>
        <family val="2"/>
      </rPr>
      <t>Below Drain</t>
    </r>
    <r>
      <rPr>
        <sz val="10"/>
        <rFont val="Arial"/>
        <family val="2"/>
      </rPr>
      <t xml:space="preserve"> 
(if drained, if not drained, total depth of prepared soil)</t>
    </r>
  </si>
  <si>
    <r>
      <t>D</t>
    </r>
    <r>
      <rPr>
        <vertAlign val="subscript"/>
        <sz val="10"/>
        <rFont val="Arial"/>
        <family val="2"/>
      </rPr>
      <t>3</t>
    </r>
  </si>
  <si>
    <r>
      <t xml:space="preserve">Soil Void Volume </t>
    </r>
    <r>
      <rPr>
        <u/>
        <sz val="10"/>
        <rFont val="Arial"/>
        <family val="2"/>
      </rPr>
      <t>Below Drain</t>
    </r>
    <r>
      <rPr>
        <sz val="10"/>
        <rFont val="Arial"/>
        <family val="2"/>
      </rPr>
      <t xml:space="preserve"> = (A</t>
    </r>
    <r>
      <rPr>
        <vertAlign val="subscript"/>
        <sz val="10"/>
        <rFont val="Arial"/>
        <family val="2"/>
      </rPr>
      <t>BMP</t>
    </r>
    <r>
      <rPr>
        <sz val="10"/>
        <rFont val="Arial"/>
        <family val="2"/>
      </rPr>
      <t>*D</t>
    </r>
    <r>
      <rPr>
        <vertAlign val="subscript"/>
        <sz val="10"/>
        <rFont val="Arial"/>
        <family val="2"/>
      </rPr>
      <t>3</t>
    </r>
    <r>
      <rPr>
        <sz val="10"/>
        <rFont val="Arial"/>
        <family val="2"/>
      </rPr>
      <t>*P</t>
    </r>
    <r>
      <rPr>
        <vertAlign val="subscript"/>
        <sz val="10"/>
        <rFont val="Arial"/>
        <family val="2"/>
      </rPr>
      <t>1</t>
    </r>
    <r>
      <rPr>
        <sz val="10"/>
        <rFont val="Arial"/>
        <family val="2"/>
      </rPr>
      <t>)</t>
    </r>
  </si>
  <si>
    <r>
      <t>V</t>
    </r>
    <r>
      <rPr>
        <vertAlign val="subscript"/>
        <sz val="10"/>
        <rFont val="Arial"/>
        <family val="2"/>
      </rPr>
      <t>3</t>
    </r>
  </si>
  <si>
    <r>
      <t xml:space="preserve">Depth of Prepared Aggregate </t>
    </r>
    <r>
      <rPr>
        <u/>
        <sz val="10"/>
        <rFont val="Arial"/>
        <family val="2"/>
      </rPr>
      <t>Below Drain</t>
    </r>
    <r>
      <rPr>
        <sz val="10"/>
        <rFont val="Arial"/>
        <family val="2"/>
      </rPr>
      <t xml:space="preserve"> 
(if drained, if not drained, total depth of prepared aggregate)
(must be less than or equal to total depth, D</t>
    </r>
    <r>
      <rPr>
        <vertAlign val="subscript"/>
        <sz val="10"/>
        <rFont val="Arial"/>
        <family val="2"/>
      </rPr>
      <t>1</t>
    </r>
    <r>
      <rPr>
        <sz val="10"/>
        <rFont val="Arial"/>
        <family val="2"/>
      </rPr>
      <t>+D</t>
    </r>
    <r>
      <rPr>
        <vertAlign val="subscript"/>
        <sz val="10"/>
        <rFont val="Arial"/>
        <family val="2"/>
      </rPr>
      <t>2</t>
    </r>
    <r>
      <rPr>
        <sz val="10"/>
        <rFont val="Arial"/>
        <family val="2"/>
      </rPr>
      <t>)</t>
    </r>
  </si>
  <si>
    <r>
      <t>D</t>
    </r>
    <r>
      <rPr>
        <vertAlign val="subscript"/>
        <sz val="10"/>
        <rFont val="Arial"/>
        <family val="2"/>
      </rPr>
      <t>4</t>
    </r>
  </si>
  <si>
    <r>
      <t xml:space="preserve">Aggregate Void Volume </t>
    </r>
    <r>
      <rPr>
        <u/>
        <sz val="10"/>
        <rFont val="Arial"/>
        <family val="2"/>
      </rPr>
      <t>Below Drain</t>
    </r>
    <r>
      <rPr>
        <sz val="10"/>
        <rFont val="Arial"/>
        <family val="2"/>
      </rPr>
      <t xml:space="preserve"> = (A</t>
    </r>
    <r>
      <rPr>
        <vertAlign val="subscript"/>
        <sz val="10"/>
        <rFont val="Arial"/>
        <family val="2"/>
      </rPr>
      <t>BMP</t>
    </r>
    <r>
      <rPr>
        <sz val="10"/>
        <rFont val="Arial"/>
        <family val="2"/>
      </rPr>
      <t>*D</t>
    </r>
    <r>
      <rPr>
        <vertAlign val="subscript"/>
        <sz val="10"/>
        <rFont val="Arial"/>
        <family val="2"/>
      </rPr>
      <t>4</t>
    </r>
    <r>
      <rPr>
        <sz val="10"/>
        <rFont val="Arial"/>
        <family val="2"/>
      </rPr>
      <t>*P</t>
    </r>
    <r>
      <rPr>
        <vertAlign val="subscript"/>
        <sz val="10"/>
        <rFont val="Arial"/>
        <family val="2"/>
      </rPr>
      <t>2</t>
    </r>
    <r>
      <rPr>
        <sz val="10"/>
        <rFont val="Arial"/>
        <family val="2"/>
      </rPr>
      <t>)</t>
    </r>
  </si>
  <si>
    <r>
      <t>V</t>
    </r>
    <r>
      <rPr>
        <vertAlign val="subscript"/>
        <sz val="10"/>
        <rFont val="Arial"/>
        <family val="2"/>
      </rPr>
      <t>4</t>
    </r>
  </si>
  <si>
    <r>
      <t>6-hr infiltrated volume = (i*A</t>
    </r>
    <r>
      <rPr>
        <vertAlign val="subscript"/>
        <sz val="10"/>
        <rFont val="Arial"/>
        <family val="2"/>
      </rPr>
      <t>BMP</t>
    </r>
    <r>
      <rPr>
        <sz val="10"/>
        <rFont val="Arial"/>
        <family val="2"/>
      </rPr>
      <t>*6[hrs]/12[in/ft])</t>
    </r>
  </si>
  <si>
    <r>
      <t>V</t>
    </r>
    <r>
      <rPr>
        <vertAlign val="subscript"/>
        <sz val="10"/>
        <rFont val="Arial"/>
        <family val="2"/>
      </rPr>
      <t>5</t>
    </r>
  </si>
  <si>
    <r>
      <t>50% of Volume Above Drain = 0.5*(V</t>
    </r>
    <r>
      <rPr>
        <vertAlign val="subscript"/>
        <sz val="10"/>
        <rFont val="Arial"/>
        <family val="2"/>
      </rPr>
      <t>MEDIA</t>
    </r>
    <r>
      <rPr>
        <sz val="10"/>
        <rFont val="Arial"/>
        <family val="2"/>
      </rPr>
      <t>-V</t>
    </r>
    <r>
      <rPr>
        <vertAlign val="subscript"/>
        <sz val="10"/>
        <rFont val="Arial"/>
        <family val="2"/>
      </rPr>
      <t>4</t>
    </r>
    <r>
      <rPr>
        <sz val="10"/>
        <rFont val="Arial"/>
        <family val="2"/>
      </rPr>
      <t>-V</t>
    </r>
    <r>
      <rPr>
        <vertAlign val="subscript"/>
        <sz val="10"/>
        <rFont val="Arial"/>
        <family val="2"/>
      </rPr>
      <t>3</t>
    </r>
    <r>
      <rPr>
        <sz val="10"/>
        <rFont val="Arial"/>
        <family val="2"/>
      </rPr>
      <t>)</t>
    </r>
  </si>
  <si>
    <r>
      <t>V</t>
    </r>
    <r>
      <rPr>
        <vertAlign val="subscript"/>
        <sz val="10"/>
        <rFont val="Arial"/>
        <family val="2"/>
      </rPr>
      <t>6</t>
    </r>
  </si>
  <si>
    <r>
      <t>Total Retained and Infiltration Volume (V</t>
    </r>
    <r>
      <rPr>
        <vertAlign val="subscript"/>
        <sz val="10"/>
        <rFont val="Arial"/>
        <family val="2"/>
      </rPr>
      <t>3</t>
    </r>
    <r>
      <rPr>
        <sz val="10"/>
        <rFont val="Arial"/>
        <family val="2"/>
      </rPr>
      <t>+V</t>
    </r>
    <r>
      <rPr>
        <vertAlign val="subscript"/>
        <sz val="10"/>
        <rFont val="Arial"/>
        <family val="2"/>
      </rPr>
      <t>4</t>
    </r>
    <r>
      <rPr>
        <sz val="10"/>
        <rFont val="Arial"/>
        <family val="2"/>
      </rPr>
      <t>+V</t>
    </r>
    <r>
      <rPr>
        <vertAlign val="subscript"/>
        <sz val="10"/>
        <rFont val="Arial"/>
        <family val="2"/>
      </rPr>
      <t>5</t>
    </r>
    <r>
      <rPr>
        <sz val="10"/>
        <rFont val="Arial"/>
        <family val="2"/>
      </rPr>
      <t>+V</t>
    </r>
    <r>
      <rPr>
        <vertAlign val="subscript"/>
        <sz val="10"/>
        <rFont val="Arial"/>
        <family val="2"/>
      </rPr>
      <t>6</t>
    </r>
    <r>
      <rPr>
        <sz val="10"/>
        <rFont val="Arial"/>
        <family val="2"/>
      </rPr>
      <t>+V</t>
    </r>
    <r>
      <rPr>
        <vertAlign val="subscript"/>
        <sz val="10"/>
        <rFont val="Arial"/>
        <family val="2"/>
      </rPr>
      <t>AIR</t>
    </r>
    <r>
      <rPr>
        <sz val="10"/>
        <rFont val="Arial"/>
        <family val="2"/>
      </rPr>
      <t>)</t>
    </r>
  </si>
  <si>
    <r>
      <t>V</t>
    </r>
    <r>
      <rPr>
        <vertAlign val="subscript"/>
        <sz val="10"/>
        <rFont val="Arial"/>
        <family val="2"/>
      </rPr>
      <t>DRC</t>
    </r>
  </si>
  <si>
    <r>
      <t>V</t>
    </r>
    <r>
      <rPr>
        <vertAlign val="subscript"/>
        <sz val="10"/>
        <rFont val="Arial"/>
        <family val="2"/>
      </rPr>
      <t>DRC</t>
    </r>
    <r>
      <rPr>
        <sz val="10"/>
        <rFont val="Arial"/>
        <family val="2"/>
      </rPr>
      <t xml:space="preserve"> = Above [in Gallons]</t>
    </r>
  </si>
  <si>
    <t>gallons</t>
  </si>
  <si>
    <t>Please reproduce and add for multiple retention areas, 7 additional provided below</t>
  </si>
  <si>
    <t>Retention Area #2  (_______________________________)</t>
  </si>
  <si>
    <t>Retention Area #3  (_______________________________)</t>
  </si>
  <si>
    <t>x</t>
  </si>
  <si>
    <t>Retention Area #4  (_______________________________)</t>
  </si>
  <si>
    <t>Retention Area #5  (_______________________________)</t>
  </si>
  <si>
    <t>Retention Area #6  (_______________________________)</t>
  </si>
  <si>
    <t>Retention Area #7  (_______________________________)</t>
  </si>
  <si>
    <t>Retention Area #8 (_______________________________)</t>
  </si>
  <si>
    <r>
      <rPr>
        <b/>
        <u/>
        <sz val="10"/>
        <rFont val="Arial"/>
        <family val="2"/>
      </rPr>
      <t>Note</t>
    </r>
    <r>
      <rPr>
        <sz val="10"/>
        <rFont val="Arial"/>
        <family val="2"/>
      </rPr>
      <t>: Add more retention calcs if needed (lines 6 through 27).  If done, modify total formula in cell E350 to include them.</t>
    </r>
  </si>
  <si>
    <t>Total Design Retention Capacity (DRC)</t>
  </si>
  <si>
    <r>
      <t>TOTAL V</t>
    </r>
    <r>
      <rPr>
        <b/>
        <vertAlign val="subscript"/>
        <sz val="10"/>
        <rFont val="Arial"/>
        <family val="2"/>
      </rPr>
      <t>DRC</t>
    </r>
  </si>
  <si>
    <t>Notes/Comments</t>
  </si>
  <si>
    <t>REVIEW NOTES</t>
  </si>
  <si>
    <t>DRC Procedures</t>
  </si>
  <si>
    <t>\\cobra\StormWaterMngt\Outside Agencies\_Municipalities\City of Chicago\CPS Projects\Volume Calculations\_MOST CURRENT as of 6-2-2015, decided methodology\DRC Calc Spreadsheets</t>
  </si>
  <si>
    <t xml:space="preserve">Change the yellow cells, output in green cells, unless necessary. </t>
  </si>
  <si>
    <t xml:space="preserve">Make sure to note the version of the plans you are using, and revision date, if available. </t>
  </si>
  <si>
    <t xml:space="preserve">Area: Look for consultant measurements. If none and it is a simple shape, scale it off. It's best if you can sketch out on map and label areas but that is harder from home. </t>
  </si>
  <si>
    <t>Calculate separate areas separately, unless they are all the same cross section.</t>
  </si>
  <si>
    <t>Provide notes in the reference column showing where the information came from, (application pg #, plan sheet #, geotechnical report, assumption, etc).</t>
  </si>
  <si>
    <t>Use the NOTES tab to house any non-reference notes or assumptions you made to estimate the DRC.</t>
  </si>
  <si>
    <t xml:space="preserve">In alleys that have a permeable strip with a wider storage layer underneith, typically break into 2 retention areas: the wider area all the way across, and the narrower strip with its underlying layers, down to the wide part. Set infiltration on permeable strip to zero. </t>
  </si>
  <si>
    <t xml:space="preserve">You may copy the standard detail into the spreadsheet to make references easier (optional). </t>
  </si>
  <si>
    <t xml:space="preserve">If there is no underdrain, the depth of rock/soil below underdrain is total depth of rock/soil. </t>
  </si>
  <si>
    <t xml:space="preserve">If underdrain is not mentioned as absent, assume it is included in pavement projects, and not included in bioretention projects, as is often the case. </t>
  </si>
  <si>
    <t xml:space="preserve">For infiltration on a stepped cross-section, if it has an underdrain (even if not currently connected), only count infiltration over the narrower lower section.  If it doesn't have an underdrain, we can count the full width that is hydraulically connected and pervious at the top. </t>
  </si>
  <si>
    <t xml:space="preserve">Don't count: </t>
  </si>
  <si>
    <t>Do count:</t>
  </si>
  <si>
    <t>Typical Porosities, Void Contents</t>
  </si>
  <si>
    <t>CA-1</t>
  </si>
  <si>
    <t>CA-7</t>
  </si>
  <si>
    <t>CA-16/ASTM 8</t>
  </si>
  <si>
    <t>FA-1</t>
  </si>
  <si>
    <t>Engr. Soil</t>
  </si>
  <si>
    <t>ASTM 57</t>
  </si>
  <si>
    <t>StormTech Lab</t>
  </si>
  <si>
    <t>ASTM 2</t>
  </si>
  <si>
    <t>Permeable Pavement (including alleys and parking lots)</t>
  </si>
  <si>
    <t xml:space="preserve">1" </t>
  </si>
  <si>
    <t>CA-16</t>
  </si>
  <si>
    <t>10"</t>
  </si>
  <si>
    <t>Bioretention (including rain gardens and bioswales)</t>
  </si>
  <si>
    <t>6"</t>
  </si>
  <si>
    <t>CA-7 (if mentioned)</t>
  </si>
  <si>
    <t>Weighted Average Porosity (Examples)</t>
  </si>
  <si>
    <t>2-aggregate permeable pavement</t>
  </si>
  <si>
    <t>layer</t>
  </si>
  <si>
    <t>n</t>
  </si>
  <si>
    <t>depth [ft]</t>
  </si>
  <si>
    <t>n*d</t>
  </si>
  <si>
    <t>total</t>
  </si>
  <si>
    <t>weighted n</t>
  </si>
  <si>
    <t>3-aggregate permeable pavement</t>
  </si>
  <si>
    <t>Bioretention</t>
  </si>
  <si>
    <t>Engr Soil</t>
  </si>
  <si>
    <t>TECHNICAL NOTE: For DRC, retention volume is counted at 100% (below the invert of a pipe draining the area, if any), and detention is counted at 50%.</t>
  </si>
  <si>
    <t>For questions or a digital copy, please contact MWRD Engineer:</t>
  </si>
  <si>
    <t>Standard Assumptions:</t>
  </si>
  <si>
    <t>Media</t>
  </si>
  <si>
    <t>Porosity</t>
  </si>
  <si>
    <t>Reference all plans, reports, and assumptions using the reference column.</t>
  </si>
  <si>
    <t>If infiltration rate was input as zero or unknown, set to 0.1 in/hr (conservative, typical for this area).</t>
  </si>
  <si>
    <t>Give half credit for any volume at a higher elevation than the lowest drainage elevation. If using the spreadsheet, this is done automatically with D4 and D2.</t>
  </si>
  <si>
    <t>Gravel backfill around catch basins, unless there are holes in the side of the catch basin</t>
  </si>
  <si>
    <t>Void area of paving surface</t>
  </si>
  <si>
    <t>Pipe volume (unless the pipes are very large as in a subsurface detention/retention system like StormTrap, etc)</t>
  </si>
  <si>
    <t>Gravel backfill under open-bottom catch-basins</t>
  </si>
  <si>
    <t>Ponding volume</t>
  </si>
  <si>
    <t>TBD</t>
  </si>
  <si>
    <t>Typical depths if need to make assumptions (conservative, better designs use thicker layers)</t>
  </si>
  <si>
    <t xml:space="preserve">Location &amp; Updates: The latest calculator is the newest date in the below calculator.  We don’t change anything that would change past calculated volumes, to be consistent.  If a major issue is found, we can discuss. </t>
  </si>
  <si>
    <t>Infiltration rate is conservatively estimated at 0.10 in/hr, if tests or soil classifications are not yet available.</t>
  </si>
  <si>
    <t>r20210518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</si>
</sst>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8"/>
      <color indexed="81"/>
      <name val="Tahoma"/>
      <family val="2"/>
    </font>
    <font>
      <sz val="8"/>
      <color indexed="81"/>
      <name val="Tahoma"/>
      <family val="2"/>
    </font>
    <font>
      <b/>
      <sz val="14"/>
      <name val="Arial"/>
      <family val="2"/>
    </font>
    <font>
      <b/>
      <sz val="12"/>
      <name val="Arial"/>
      <family val="2"/>
    </font>
    <font>
      <vertAlign val="subscript"/>
      <sz val="10"/>
      <name val="Arial"/>
      <family val="2"/>
    </font>
    <font>
      <u/>
      <sz val="10"/>
      <name val="Arial"/>
      <family val="2"/>
    </font>
    <font>
      <b/>
      <vertAlign val="subscript"/>
      <sz val="10"/>
      <name val="Arial"/>
      <family val="2"/>
    </font>
    <font>
      <b/>
      <u/>
      <sz val="14"/>
      <name val="Arial"/>
      <family val="2"/>
    </font>
    <font>
      <b/>
      <u/>
      <sz val="10"/>
      <name val="Arial"/>
      <family val="2"/>
    </font>
    <font>
      <sz val="10"/>
      <color rgb="FFFF0000"/>
      <name val="Arial"/>
      <family val="2"/>
    </font>
    <font>
      <b/>
      <sz val="11"/>
      <color theme="1"/>
      <name val="Calibri"/>
      <family val="2"/>
      <scheme val="minor"/>
    </font>
    <font>
      <u/>
      <sz val="11"/>
      <color theme="10"/>
      <name val="Calibri"/>
      <family val="2"/>
      <scheme val="minor"/>
    </font>
    <font>
      <sz val="11"/>
      <color rgb="FF000000"/>
      <name val="Calibri"/>
      <family val="2"/>
    </font>
    <font>
      <sz val="11"/>
      <color theme="0"/>
      <name val="Calibri"/>
      <family val="2"/>
      <scheme val="minor"/>
    </font>
    <font>
      <u/>
      <sz val="11"/>
      <color theme="0"/>
      <name val="Calibri"/>
      <family val="2"/>
      <scheme val="minor"/>
    </font>
    <font>
      <sz val="10"/>
      <color theme="0"/>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s>
  <cellStyleXfs count="3">
    <xf numFmtId="0" fontId="0" fillId="0" borderId="0"/>
    <xf numFmtId="0" fontId="3" fillId="0" borderId="0"/>
    <xf numFmtId="0" fontId="17" fillId="0" borderId="0" applyNumberFormat="0" applyFill="0" applyBorder="0" applyAlignment="0" applyProtection="0"/>
  </cellStyleXfs>
  <cellXfs count="96">
    <xf numFmtId="0" fontId="0" fillId="0" borderId="0" xfId="0"/>
    <xf numFmtId="0" fontId="5" fillId="0" borderId="1" xfId="0" applyFont="1" applyBorder="1" applyAlignment="1">
      <alignment wrapText="1"/>
    </xf>
    <xf numFmtId="0" fontId="5" fillId="0" borderId="1" xfId="0" applyFont="1" applyBorder="1" applyAlignment="1">
      <alignment horizontal="center"/>
    </xf>
    <xf numFmtId="0" fontId="5" fillId="0" borderId="1" xfId="0" applyFont="1" applyBorder="1" applyAlignment="1"/>
    <xf numFmtId="0" fontId="0" fillId="0" borderId="1"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0" fillId="0" borderId="0" xfId="0" applyBorder="1" applyAlignment="1">
      <alignment horizontal="left"/>
    </xf>
    <xf numFmtId="0" fontId="0" fillId="0" borderId="2" xfId="0" applyBorder="1" applyAlignment="1">
      <alignment horizontal="left"/>
    </xf>
    <xf numFmtId="0" fontId="8" fillId="0" borderId="0" xfId="0" applyFont="1" applyAlignment="1">
      <alignment horizontal="center"/>
    </xf>
    <xf numFmtId="0" fontId="8" fillId="0" borderId="0" xfId="0" applyFont="1" applyAlignment="1"/>
    <xf numFmtId="0" fontId="8" fillId="0" borderId="2" xfId="0" applyFont="1" applyBorder="1" applyAlignment="1">
      <alignment horizontal="center"/>
    </xf>
    <xf numFmtId="0" fontId="0" fillId="0" borderId="3" xfId="0" applyBorder="1" applyAlignment="1">
      <alignment horizontal="left"/>
    </xf>
    <xf numFmtId="0" fontId="8" fillId="0" borderId="3" xfId="0" applyFont="1" applyBorder="1" applyAlignment="1">
      <alignment horizontal="center"/>
    </xf>
    <xf numFmtId="3" fontId="0" fillId="2" borderId="1" xfId="0" applyNumberFormat="1" applyFill="1" applyBorder="1" applyAlignment="1">
      <alignment horizontal="center"/>
    </xf>
    <xf numFmtId="0" fontId="9" fillId="0" borderId="0" xfId="0" applyFont="1"/>
    <xf numFmtId="0" fontId="0" fillId="0" borderId="0" xfId="0" applyAlignment="1">
      <alignment horizontal="center"/>
    </xf>
    <xf numFmtId="0" fontId="0" fillId="0" borderId="0" xfId="0" applyAlignment="1"/>
    <xf numFmtId="0" fontId="0" fillId="0" borderId="1" xfId="0" applyBorder="1" applyAlignment="1"/>
    <xf numFmtId="0" fontId="0" fillId="0" borderId="1" xfId="0" applyBorder="1" applyAlignment="1">
      <alignment horizontal="center" vertical="center" wrapText="1"/>
    </xf>
    <xf numFmtId="4" fontId="0" fillId="2" borderId="1" xfId="0" applyNumberFormat="1" applyFill="1" applyBorder="1" applyAlignment="1">
      <alignment horizontal="center"/>
    </xf>
    <xf numFmtId="164" fontId="0" fillId="2" borderId="1" xfId="0" applyNumberFormat="1" applyFill="1" applyBorder="1" applyAlignment="1">
      <alignment horizontal="center"/>
    </xf>
    <xf numFmtId="0" fontId="0" fillId="0" borderId="0" xfId="0" applyAlignment="1">
      <alignment wrapText="1"/>
    </xf>
    <xf numFmtId="0" fontId="0" fillId="0" borderId="1" xfId="0" applyFill="1" applyBorder="1" applyAlignment="1">
      <alignment vertical="center" wrapText="1"/>
    </xf>
    <xf numFmtId="0" fontId="0" fillId="0" borderId="0" xfId="0" applyFill="1"/>
    <xf numFmtId="0" fontId="0" fillId="0" borderId="1" xfId="0" applyFill="1" applyBorder="1" applyAlignment="1">
      <alignment horizontal="center" vertical="center"/>
    </xf>
    <xf numFmtId="0" fontId="0" fillId="0" borderId="1" xfId="0" applyFill="1" applyBorder="1" applyAlignment="1"/>
    <xf numFmtId="0" fontId="8" fillId="0" borderId="0" xfId="0" applyFont="1" applyBorder="1" applyAlignment="1">
      <alignment horizontal="center"/>
    </xf>
    <xf numFmtId="0" fontId="0" fillId="0" borderId="1" xfId="0" applyFill="1" applyBorder="1" applyAlignment="1">
      <alignment horizontal="center"/>
    </xf>
    <xf numFmtId="3" fontId="0" fillId="3" borderId="1" xfId="0" applyNumberFormat="1" applyFill="1" applyBorder="1" applyAlignment="1">
      <alignment horizontal="center"/>
    </xf>
    <xf numFmtId="3" fontId="0" fillId="3" borderId="1" xfId="0" applyNumberFormat="1" applyFill="1" applyBorder="1" applyAlignment="1">
      <alignment horizontal="center" wrapText="1"/>
    </xf>
    <xf numFmtId="164" fontId="0" fillId="3" borderId="1" xfId="0" applyNumberFormat="1" applyFill="1" applyBorder="1" applyAlignment="1">
      <alignment horizontal="center" wrapText="1"/>
    </xf>
    <xf numFmtId="0" fontId="5" fillId="0" borderId="1" xfId="0" applyFont="1" applyBorder="1" applyAlignment="1">
      <alignment horizontal="left"/>
    </xf>
    <xf numFmtId="0" fontId="5" fillId="0" borderId="1" xfId="0" applyFont="1" applyFill="1" applyBorder="1" applyAlignment="1">
      <alignment horizontal="center"/>
    </xf>
    <xf numFmtId="0" fontId="5" fillId="0" borderId="1" xfId="0" applyFont="1" applyBorder="1" applyAlignment="1">
      <alignment vertical="center" wrapText="1"/>
    </xf>
    <xf numFmtId="0" fontId="9" fillId="0" borderId="4" xfId="0" applyFont="1" applyBorder="1"/>
    <xf numFmtId="0" fontId="0" fillId="0" borderId="5" xfId="0" applyBorder="1"/>
    <xf numFmtId="0" fontId="4" fillId="0" borderId="5" xfId="0" applyFont="1" applyBorder="1" applyAlignment="1">
      <alignment horizontal="center"/>
    </xf>
    <xf numFmtId="3" fontId="4" fillId="0" borderId="5" xfId="0" applyNumberFormat="1" applyFont="1" applyBorder="1"/>
    <xf numFmtId="0" fontId="4" fillId="0" borderId="6" xfId="0" applyFont="1" applyBorder="1"/>
    <xf numFmtId="0" fontId="5" fillId="5" borderId="1" xfId="0" applyFont="1" applyFill="1" applyBorder="1" applyAlignment="1">
      <alignment vertical="center" wrapText="1"/>
    </xf>
    <xf numFmtId="0" fontId="5" fillId="0" borderId="0" xfId="0" applyFont="1" applyAlignment="1"/>
    <xf numFmtId="0" fontId="5" fillId="0" borderId="1" xfId="0" applyFont="1" applyFill="1" applyBorder="1" applyAlignment="1"/>
    <xf numFmtId="0" fontId="5" fillId="5" borderId="1" xfId="0" applyFont="1" applyFill="1" applyBorder="1" applyAlignment="1">
      <alignment wrapText="1"/>
    </xf>
    <xf numFmtId="0" fontId="0" fillId="0" borderId="1" xfId="0" applyFill="1" applyBorder="1" applyAlignment="1">
      <alignment horizontal="center" vertical="center" wrapText="1"/>
    </xf>
    <xf numFmtId="0" fontId="5" fillId="0" borderId="1" xfId="0" applyFont="1" applyBorder="1" applyAlignment="1">
      <alignment horizontal="center" wrapText="1"/>
    </xf>
    <xf numFmtId="0" fontId="4" fillId="0" borderId="0" xfId="0" applyFont="1" applyAlignment="1"/>
    <xf numFmtId="0" fontId="5" fillId="0" borderId="0" xfId="0" applyFont="1"/>
    <xf numFmtId="0" fontId="5" fillId="0" borderId="0" xfId="0" applyFont="1" applyFill="1" applyBorder="1"/>
    <xf numFmtId="0" fontId="13" fillId="0" borderId="0" xfId="0" applyFont="1" applyAlignment="1">
      <alignment horizontal="left"/>
    </xf>
    <xf numFmtId="0" fontId="15" fillId="0" borderId="0" xfId="0" applyFont="1" applyAlignment="1">
      <alignment wrapText="1"/>
    </xf>
    <xf numFmtId="0" fontId="5" fillId="0" borderId="0" xfId="0" applyFont="1" applyBorder="1" applyAlignment="1">
      <alignment horizontal="left"/>
    </xf>
    <xf numFmtId="0" fontId="5" fillId="0" borderId="0" xfId="0" applyFont="1" applyBorder="1" applyAlignment="1">
      <alignment horizontal="center"/>
    </xf>
    <xf numFmtId="3" fontId="0" fillId="3" borderId="0" xfId="0" applyNumberFormat="1" applyFill="1" applyBorder="1" applyAlignment="1">
      <alignment horizontal="center"/>
    </xf>
    <xf numFmtId="0" fontId="5" fillId="0" borderId="0" xfId="0" applyFont="1" applyBorder="1" applyAlignment="1"/>
    <xf numFmtId="3" fontId="0" fillId="0" borderId="3" xfId="0" applyNumberFormat="1" applyBorder="1" applyAlignment="1">
      <alignment horizontal="left"/>
    </xf>
    <xf numFmtId="0" fontId="3" fillId="0" borderId="0" xfId="1"/>
    <xf numFmtId="0" fontId="5" fillId="0" borderId="0" xfId="1" applyFont="1"/>
    <xf numFmtId="0" fontId="16" fillId="0" borderId="0" xfId="1" applyFont="1"/>
    <xf numFmtId="0" fontId="2" fillId="0" borderId="0" xfId="1" applyFont="1"/>
    <xf numFmtId="0" fontId="3" fillId="0" borderId="0" xfId="1" applyBorder="1"/>
    <xf numFmtId="0" fontId="3" fillId="0" borderId="0" xfId="1" applyFill="1" applyBorder="1"/>
    <xf numFmtId="0" fontId="18" fillId="0" borderId="0" xfId="0" applyFont="1"/>
    <xf numFmtId="4" fontId="0" fillId="2" borderId="1" xfId="0" applyNumberFormat="1" applyFill="1" applyBorder="1" applyAlignment="1">
      <alignment horizontal="center" wrapText="1"/>
    </xf>
    <xf numFmtId="0" fontId="8"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4" fontId="0" fillId="2" borderId="1" xfId="0" applyNumberFormat="1" applyFill="1" applyBorder="1" applyAlignment="1">
      <alignment horizontal="left"/>
    </xf>
    <xf numFmtId="4" fontId="0" fillId="0" borderId="1" xfId="0" applyNumberFormat="1" applyFill="1" applyBorder="1" applyAlignment="1">
      <alignment horizontal="left"/>
    </xf>
    <xf numFmtId="0" fontId="0" fillId="0" borderId="1" xfId="0" applyBorder="1" applyAlignment="1">
      <alignment horizontal="left"/>
    </xf>
    <xf numFmtId="0" fontId="0" fillId="0" borderId="1" xfId="0" applyFill="1" applyBorder="1" applyAlignment="1">
      <alignment horizontal="left"/>
    </xf>
    <xf numFmtId="0" fontId="5" fillId="0" borderId="1" xfId="0" applyFont="1" applyFill="1" applyBorder="1" applyAlignment="1">
      <alignment horizontal="left"/>
    </xf>
    <xf numFmtId="0" fontId="0" fillId="0" borderId="1" xfId="0" applyBorder="1" applyAlignment="1">
      <alignment horizontal="left" wrapText="1"/>
    </xf>
    <xf numFmtId="0" fontId="0" fillId="0" borderId="1" xfId="0" applyBorder="1" applyAlignment="1">
      <alignment vertical="center" wrapText="1"/>
    </xf>
    <xf numFmtId="0" fontId="0" fillId="0" borderId="1" xfId="0" applyBorder="1" applyAlignment="1">
      <alignment horizontal="center" vertical="center"/>
    </xf>
    <xf numFmtId="3" fontId="0" fillId="0" borderId="0" xfId="0" applyNumberFormat="1" applyBorder="1" applyAlignment="1">
      <alignment horizontal="left"/>
    </xf>
    <xf numFmtId="0" fontId="5" fillId="0" borderId="0" xfId="0" applyFont="1" applyAlignment="1">
      <alignment horizontal="left"/>
    </xf>
    <xf numFmtId="0" fontId="3" fillId="0" borderId="0" xfId="1" applyAlignment="1">
      <alignment horizontal="left"/>
    </xf>
    <xf numFmtId="0" fontId="3" fillId="0" borderId="0" xfId="1" applyBorder="1" applyAlignment="1">
      <alignment horizontal="left"/>
    </xf>
    <xf numFmtId="0" fontId="1" fillId="0" borderId="0" xfId="1" applyFont="1"/>
    <xf numFmtId="0" fontId="19" fillId="0" borderId="0" xfId="1" applyFont="1"/>
    <xf numFmtId="0" fontId="19" fillId="0" borderId="0" xfId="1" applyFont="1" applyAlignment="1">
      <alignment horizontal="right"/>
    </xf>
    <xf numFmtId="0" fontId="19" fillId="0" borderId="0" xfId="1" applyFont="1" applyFill="1" applyBorder="1"/>
    <xf numFmtId="0" fontId="5" fillId="0" borderId="0" xfId="1" applyFont="1" applyAlignment="1">
      <alignment horizontal="left"/>
    </xf>
    <xf numFmtId="0" fontId="16" fillId="0" borderId="0" xfId="1" applyFont="1" applyAlignment="1">
      <alignment horizontal="left"/>
    </xf>
    <xf numFmtId="0" fontId="20" fillId="0" borderId="0" xfId="2" applyFont="1"/>
    <xf numFmtId="0" fontId="0" fillId="0" borderId="3" xfId="0" applyFont="1" applyBorder="1" applyAlignment="1"/>
    <xf numFmtId="0" fontId="5" fillId="4" borderId="0" xfId="0" applyFont="1" applyFill="1" applyAlignment="1">
      <alignment horizontal="center"/>
    </xf>
    <xf numFmtId="0" fontId="0" fillId="4" borderId="0" xfId="0" applyFill="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vertical="top" wrapText="1"/>
    </xf>
    <xf numFmtId="0" fontId="21" fillId="0" borderId="0" xfId="0" applyFont="1" applyFill="1"/>
    <xf numFmtId="0" fontId="0" fillId="0" borderId="0" xfId="0" applyAlignment="1">
      <alignment wrapText="1"/>
    </xf>
    <xf numFmtId="0" fontId="5" fillId="0" borderId="0" xfId="0" applyFont="1" applyAlignment="1">
      <alignment wrapText="1"/>
    </xf>
    <xf numFmtId="0" fontId="5" fillId="0" borderId="3" xfId="0" applyFont="1" applyBorder="1" applyAlignment="1"/>
  </cellXfs>
  <cellStyles count="3">
    <cellStyle name="Hyperlink 2" xfId="2" xr:uid="{73BC6EA1-B08B-4219-9A2D-2245CFADECB3}"/>
    <cellStyle name="Normal" xfId="0" builtinId="0"/>
    <cellStyle name="Normal 2" xfId="1" xr:uid="{FBDA50F6-2305-4573-9507-84CF7656F1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47625</xdr:colOff>
      <xdr:row>28</xdr:row>
      <xdr:rowOff>514350</xdr:rowOff>
    </xdr:from>
    <xdr:to>
      <xdr:col>23</xdr:col>
      <xdr:colOff>276225</xdr:colOff>
      <xdr:row>50</xdr:row>
      <xdr:rowOff>180976</xdr:rowOff>
    </xdr:to>
    <xdr:pic>
      <xdr:nvPicPr>
        <xdr:cNvPr id="15660" name="Picture 3">
          <a:extLst>
            <a:ext uri="{FF2B5EF4-FFF2-40B4-BE49-F238E27FC236}">
              <a16:creationId xmlns:a16="http://schemas.microsoft.com/office/drawing/2014/main" id="{AA388A89-CEEF-4B59-B3C8-830CCEA5BA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4063" t="34830" r="17619" b="6171"/>
        <a:stretch>
          <a:fillRect/>
        </a:stretch>
      </xdr:blipFill>
      <xdr:spPr bwMode="auto">
        <a:xfrm>
          <a:off x="10458450" y="5800725"/>
          <a:ext cx="9877425" cy="658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28575</xdr:colOff>
      <xdr:row>49</xdr:row>
      <xdr:rowOff>95250</xdr:rowOff>
    </xdr:from>
    <xdr:to>
      <xdr:col>23</xdr:col>
      <xdr:colOff>114300</xdr:colOff>
      <xdr:row>69</xdr:row>
      <xdr:rowOff>0</xdr:rowOff>
    </xdr:to>
    <xdr:pic>
      <xdr:nvPicPr>
        <xdr:cNvPr id="15661" name="Picture 1">
          <a:extLst>
            <a:ext uri="{FF2B5EF4-FFF2-40B4-BE49-F238E27FC236}">
              <a16:creationId xmlns:a16="http://schemas.microsoft.com/office/drawing/2014/main" id="{06B4126C-504D-49E9-B6B1-AEBB883E3D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388" t="33965" r="15450" b="3186"/>
        <a:stretch>
          <a:fillRect/>
        </a:stretch>
      </xdr:blipFill>
      <xdr:spPr bwMode="auto">
        <a:xfrm>
          <a:off x="10439400" y="12172950"/>
          <a:ext cx="9734550" cy="619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219075</xdr:colOff>
      <xdr:row>0</xdr:row>
      <xdr:rowOff>38100</xdr:rowOff>
    </xdr:from>
    <xdr:to>
      <xdr:col>23</xdr:col>
      <xdr:colOff>133350</xdr:colOff>
      <xdr:row>28</xdr:row>
      <xdr:rowOff>29135</xdr:rowOff>
    </xdr:to>
    <xdr:pic>
      <xdr:nvPicPr>
        <xdr:cNvPr id="15662" name="Picture 5">
          <a:extLst>
            <a:ext uri="{FF2B5EF4-FFF2-40B4-BE49-F238E27FC236}">
              <a16:creationId xmlns:a16="http://schemas.microsoft.com/office/drawing/2014/main" id="{E3FF4568-3E42-4F17-9907-D5C7337CCD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29900" y="38100"/>
          <a:ext cx="9563100" cy="59340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DRC%20Calc%20Spreadshee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S227"/>
  <sheetViews>
    <sheetView tabSelected="1" zoomScale="85" zoomScaleNormal="85" workbookViewId="0">
      <selection activeCell="B8" sqref="B8:C8"/>
    </sheetView>
  </sheetViews>
  <sheetFormatPr defaultRowHeight="12.75" x14ac:dyDescent="0.2"/>
  <cols>
    <col min="1" max="1" width="18.42578125" customWidth="1"/>
    <col min="2" max="2" width="6.140625" style="22" customWidth="1"/>
    <col min="3" max="3" width="41.7109375" customWidth="1"/>
    <col min="4" max="4" width="20.5703125" style="16" customWidth="1"/>
    <col min="5" max="5" width="14" customWidth="1"/>
    <col min="6" max="6" width="11.28515625" customWidth="1"/>
    <col min="7" max="7" width="44" style="65" customWidth="1"/>
    <col min="8" max="8" width="7.5703125" customWidth="1"/>
  </cols>
  <sheetData>
    <row r="1" spans="1:19" ht="18" x14ac:dyDescent="0.25">
      <c r="A1" s="10" t="s">
        <v>0</v>
      </c>
      <c r="B1" s="9"/>
      <c r="C1" s="9"/>
      <c r="D1" s="9"/>
      <c r="E1" s="9"/>
      <c r="G1" s="64"/>
      <c r="H1" s="9"/>
    </row>
    <row r="2" spans="1:19" ht="18" x14ac:dyDescent="0.25">
      <c r="A2" s="10" t="s">
        <v>1</v>
      </c>
      <c r="B2" s="9"/>
      <c r="C2" s="9"/>
      <c r="D2" s="9"/>
      <c r="E2" s="9" t="s">
        <v>2</v>
      </c>
      <c r="F2" s="49" t="s">
        <v>3</v>
      </c>
      <c r="G2" s="64"/>
      <c r="H2" s="9"/>
    </row>
    <row r="3" spans="1:19" ht="18" x14ac:dyDescent="0.25">
      <c r="A3" s="10" t="s">
        <v>4</v>
      </c>
      <c r="B3" s="9"/>
      <c r="C3" s="9"/>
      <c r="D3" s="9"/>
      <c r="E3" s="20" t="s">
        <v>5</v>
      </c>
      <c r="F3" s="47" t="s">
        <v>125</v>
      </c>
    </row>
    <row r="4" spans="1:19" ht="12.75" customHeight="1" x14ac:dyDescent="0.25">
      <c r="A4" s="10"/>
      <c r="B4" s="9" t="s">
        <v>6</v>
      </c>
      <c r="C4" s="9"/>
      <c r="D4" s="9"/>
      <c r="E4" s="31" t="s">
        <v>7</v>
      </c>
      <c r="F4" s="47" t="s">
        <v>8</v>
      </c>
    </row>
    <row r="5" spans="1:19" ht="12.75" customHeight="1" x14ac:dyDescent="0.25">
      <c r="A5" t="s">
        <v>9</v>
      </c>
      <c r="B5" s="8"/>
      <c r="C5" s="11"/>
      <c r="D5" s="9"/>
      <c r="E5" s="9"/>
      <c r="F5" s="48" t="s">
        <v>10</v>
      </c>
    </row>
    <row r="6" spans="1:19" ht="12.75" customHeight="1" x14ac:dyDescent="0.25">
      <c r="A6" t="s">
        <v>11</v>
      </c>
      <c r="B6" s="12"/>
      <c r="C6" s="13"/>
      <c r="D6" s="9"/>
      <c r="E6" s="66" t="s">
        <v>126</v>
      </c>
    </row>
    <row r="7" spans="1:19" ht="12.75" customHeight="1" x14ac:dyDescent="0.25">
      <c r="A7" s="47" t="s">
        <v>12</v>
      </c>
      <c r="B7" s="12"/>
      <c r="C7" s="13"/>
      <c r="D7" s="9"/>
      <c r="E7" s="76" t="s">
        <v>127</v>
      </c>
      <c r="F7" s="76" t="s">
        <v>128</v>
      </c>
    </row>
    <row r="8" spans="1:19" ht="15" x14ac:dyDescent="0.25">
      <c r="A8" s="54" t="s">
        <v>13</v>
      </c>
      <c r="B8" s="95" t="s">
        <v>141</v>
      </c>
      <c r="C8" s="86"/>
      <c r="E8" s="77" t="s">
        <v>98</v>
      </c>
      <c r="F8" s="77">
        <v>0.41</v>
      </c>
    </row>
    <row r="9" spans="1:19" ht="15" customHeight="1" x14ac:dyDescent="0.25">
      <c r="A9" s="47" t="s">
        <v>16</v>
      </c>
      <c r="B9" s="55">
        <f>E225</f>
        <v>0</v>
      </c>
      <c r="C9" s="13"/>
      <c r="E9" s="78" t="s">
        <v>99</v>
      </c>
      <c r="F9" s="78">
        <v>0.38</v>
      </c>
    </row>
    <row r="10" spans="1:19" ht="12.75" customHeight="1" x14ac:dyDescent="0.25">
      <c r="A10" s="92" t="s">
        <v>14</v>
      </c>
      <c r="D10" s="9"/>
      <c r="E10" s="78" t="s">
        <v>100</v>
      </c>
      <c r="F10" s="78">
        <v>0.28000000000000003</v>
      </c>
    </row>
    <row r="11" spans="1:19" ht="12.75" customHeight="1" x14ac:dyDescent="0.25">
      <c r="A11" s="92" t="s">
        <v>15</v>
      </c>
      <c r="D11" s="9"/>
      <c r="E11" s="77" t="s">
        <v>101</v>
      </c>
      <c r="F11" s="77">
        <v>0.28000000000000003</v>
      </c>
    </row>
    <row r="12" spans="1:19" ht="12.75" customHeight="1" x14ac:dyDescent="0.25">
      <c r="A12" s="93" t="s">
        <v>124</v>
      </c>
      <c r="B12" s="93"/>
      <c r="C12" s="93"/>
      <c r="D12" s="9"/>
      <c r="E12" s="77" t="s">
        <v>102</v>
      </c>
      <c r="F12" s="77">
        <v>0.25</v>
      </c>
    </row>
    <row r="13" spans="1:19" ht="12.75" customHeight="1" x14ac:dyDescent="0.25">
      <c r="A13" s="93"/>
      <c r="B13" s="93"/>
      <c r="C13" s="93"/>
      <c r="D13" s="9"/>
      <c r="E13" s="94" t="s">
        <v>140</v>
      </c>
      <c r="F13" s="93"/>
      <c r="G13" s="93"/>
    </row>
    <row r="14" spans="1:19" ht="12.75" customHeight="1" x14ac:dyDescent="0.25">
      <c r="B14" s="75"/>
      <c r="C14" s="27"/>
      <c r="D14" s="9"/>
      <c r="E14" s="93"/>
      <c r="F14" s="93"/>
      <c r="G14" s="93"/>
    </row>
    <row r="15" spans="1:19" ht="15.75" x14ac:dyDescent="0.25">
      <c r="B15" s="15" t="s">
        <v>17</v>
      </c>
    </row>
    <row r="16" spans="1:19" ht="12.75" customHeight="1" x14ac:dyDescent="0.2">
      <c r="B16" s="88" t="s">
        <v>18</v>
      </c>
      <c r="C16" s="88"/>
      <c r="D16" s="88"/>
      <c r="E16" s="88"/>
      <c r="F16" s="88"/>
      <c r="G16" s="66" t="s">
        <v>19</v>
      </c>
      <c r="I16" s="91"/>
      <c r="J16" s="91"/>
      <c r="K16" s="91"/>
      <c r="L16" s="91"/>
      <c r="M16" s="91"/>
      <c r="N16" s="91"/>
      <c r="O16" s="91"/>
      <c r="P16" s="91"/>
      <c r="Q16" s="91"/>
      <c r="R16" s="91"/>
      <c r="S16" s="91"/>
    </row>
    <row r="17" spans="1:12" ht="15.75" x14ac:dyDescent="0.25">
      <c r="B17" s="74">
        <v>6</v>
      </c>
      <c r="C17" s="34" t="s">
        <v>20</v>
      </c>
      <c r="D17" s="6" t="s">
        <v>21</v>
      </c>
      <c r="E17" s="20"/>
      <c r="F17" s="18" t="s">
        <v>22</v>
      </c>
      <c r="G17" s="67"/>
      <c r="J17" s="15" t="s">
        <v>23</v>
      </c>
    </row>
    <row r="18" spans="1:12" ht="38.25" x14ac:dyDescent="0.3">
      <c r="B18" s="19">
        <v>7</v>
      </c>
      <c r="C18" s="73" t="s">
        <v>24</v>
      </c>
      <c r="D18" s="5" t="s">
        <v>25</v>
      </c>
      <c r="E18" s="63"/>
      <c r="F18" s="4" t="s">
        <v>26</v>
      </c>
      <c r="G18" s="67"/>
    </row>
    <row r="19" spans="1:12" ht="15.75" x14ac:dyDescent="0.3">
      <c r="B19" s="19">
        <v>8</v>
      </c>
      <c r="C19" s="73" t="s">
        <v>27</v>
      </c>
      <c r="D19" s="5" t="s">
        <v>28</v>
      </c>
      <c r="E19" s="63"/>
      <c r="F19" s="4" t="s">
        <v>26</v>
      </c>
      <c r="G19" s="67"/>
      <c r="J19" s="50"/>
      <c r="K19" s="50"/>
      <c r="L19" s="50"/>
    </row>
    <row r="20" spans="1:12" ht="38.25" x14ac:dyDescent="0.3">
      <c r="B20" s="19">
        <v>9</v>
      </c>
      <c r="C20" s="34" t="s">
        <v>29</v>
      </c>
      <c r="D20" s="5" t="s">
        <v>30</v>
      </c>
      <c r="E20" s="31">
        <f>E18-E19</f>
        <v>0</v>
      </c>
      <c r="F20" s="4" t="s">
        <v>26</v>
      </c>
      <c r="G20" s="68"/>
      <c r="J20" s="50"/>
      <c r="K20" s="50"/>
      <c r="L20" s="50"/>
    </row>
    <row r="21" spans="1:12" x14ac:dyDescent="0.2">
      <c r="B21" s="88" t="s">
        <v>31</v>
      </c>
      <c r="C21" s="88"/>
      <c r="D21" s="88"/>
      <c r="E21" s="88"/>
      <c r="F21" s="88"/>
      <c r="G21" s="66" t="s">
        <v>19</v>
      </c>
    </row>
    <row r="22" spans="1:12" x14ac:dyDescent="0.2">
      <c r="B22" s="89">
        <v>10</v>
      </c>
      <c r="C22" s="90" t="s">
        <v>32</v>
      </c>
      <c r="D22" s="6" t="s">
        <v>33</v>
      </c>
      <c r="E22" s="14"/>
      <c r="F22" s="18" t="s">
        <v>26</v>
      </c>
      <c r="G22" s="67"/>
    </row>
    <row r="23" spans="1:12" x14ac:dyDescent="0.2">
      <c r="B23" s="89"/>
      <c r="C23" s="90"/>
      <c r="D23" s="6" t="s">
        <v>34</v>
      </c>
      <c r="E23" s="14"/>
      <c r="F23" s="18" t="s">
        <v>26</v>
      </c>
      <c r="G23" s="67"/>
    </row>
    <row r="24" spans="1:12" ht="15.75" x14ac:dyDescent="0.3">
      <c r="B24" s="89"/>
      <c r="C24" s="90"/>
      <c r="D24" s="6" t="s">
        <v>35</v>
      </c>
      <c r="E24" s="14"/>
      <c r="F24" s="18" t="s">
        <v>36</v>
      </c>
      <c r="G24" s="67"/>
    </row>
    <row r="25" spans="1:12" ht="15.75" x14ac:dyDescent="0.3">
      <c r="A25" s="24"/>
      <c r="B25" s="25">
        <v>11</v>
      </c>
      <c r="C25" s="23" t="s">
        <v>37</v>
      </c>
      <c r="D25" s="28" t="s">
        <v>38</v>
      </c>
      <c r="E25" s="21"/>
      <c r="F25" s="26" t="s">
        <v>26</v>
      </c>
      <c r="G25" s="67"/>
      <c r="H25" s="24"/>
    </row>
    <row r="26" spans="1:12" ht="25.5" x14ac:dyDescent="0.3">
      <c r="A26" s="24"/>
      <c r="B26" s="25">
        <v>12</v>
      </c>
      <c r="C26" s="23" t="s">
        <v>39</v>
      </c>
      <c r="D26" s="28" t="s">
        <v>40</v>
      </c>
      <c r="E26" s="20"/>
      <c r="F26" s="42" t="s">
        <v>41</v>
      </c>
      <c r="G26" s="67"/>
      <c r="H26" s="24"/>
    </row>
    <row r="27" spans="1:12" ht="15.75" x14ac:dyDescent="0.3">
      <c r="B27" s="74">
        <v>13</v>
      </c>
      <c r="C27" s="73" t="s">
        <v>42</v>
      </c>
      <c r="D27" s="6" t="s">
        <v>43</v>
      </c>
      <c r="E27" s="21"/>
      <c r="F27" s="18" t="s">
        <v>26</v>
      </c>
      <c r="G27" s="67"/>
      <c r="H27" s="24"/>
    </row>
    <row r="28" spans="1:12" ht="25.5" x14ac:dyDescent="0.3">
      <c r="B28" s="74">
        <v>14</v>
      </c>
      <c r="C28" s="73" t="s">
        <v>44</v>
      </c>
      <c r="D28" s="6" t="s">
        <v>45</v>
      </c>
      <c r="E28" s="20"/>
      <c r="F28" s="42" t="s">
        <v>41</v>
      </c>
      <c r="G28" s="67"/>
    </row>
    <row r="29" spans="1:12" ht="49.5" customHeight="1" x14ac:dyDescent="0.3">
      <c r="B29" s="74">
        <v>15</v>
      </c>
      <c r="C29" s="40" t="s">
        <v>46</v>
      </c>
      <c r="D29" s="6" t="s">
        <v>47</v>
      </c>
      <c r="E29" s="14"/>
      <c r="F29" s="18" t="s">
        <v>48</v>
      </c>
      <c r="G29" s="67"/>
    </row>
    <row r="30" spans="1:12" ht="44.25" x14ac:dyDescent="0.3">
      <c r="B30" s="74">
        <v>16</v>
      </c>
      <c r="C30" s="40" t="s">
        <v>49</v>
      </c>
      <c r="D30" s="2" t="s">
        <v>50</v>
      </c>
      <c r="E30" s="29">
        <f>E24*((E25*E26)+(E27*E28))</f>
        <v>0</v>
      </c>
      <c r="F30" s="18" t="s">
        <v>48</v>
      </c>
      <c r="G30" s="69"/>
    </row>
    <row r="31" spans="1:12" x14ac:dyDescent="0.2">
      <c r="B31" s="87" t="s">
        <v>51</v>
      </c>
      <c r="C31" s="88"/>
      <c r="D31" s="88"/>
      <c r="E31" s="88"/>
      <c r="F31" s="88"/>
      <c r="G31" s="66" t="s">
        <v>19</v>
      </c>
    </row>
    <row r="32" spans="1:12" ht="39.75" x14ac:dyDescent="0.3">
      <c r="B32" s="25">
        <v>20</v>
      </c>
      <c r="C32" s="1" t="s">
        <v>52</v>
      </c>
      <c r="D32" s="33" t="s">
        <v>53</v>
      </c>
      <c r="E32" s="20"/>
      <c r="F32" s="26" t="s">
        <v>26</v>
      </c>
      <c r="G32" s="67"/>
    </row>
    <row r="33" spans="2:7" ht="17.25" customHeight="1" x14ac:dyDescent="0.3">
      <c r="B33" s="25">
        <f t="shared" ref="B33:B39" si="0">B32+1</f>
        <v>21</v>
      </c>
      <c r="C33" s="1" t="s">
        <v>54</v>
      </c>
      <c r="D33" s="33" t="s">
        <v>55</v>
      </c>
      <c r="E33" s="29">
        <f>E24*E32*E26</f>
        <v>0</v>
      </c>
      <c r="F33" s="18" t="s">
        <v>48</v>
      </c>
      <c r="G33" s="69"/>
    </row>
    <row r="34" spans="2:7" ht="66.75" x14ac:dyDescent="0.3">
      <c r="B34" s="25">
        <f t="shared" si="0"/>
        <v>22</v>
      </c>
      <c r="C34" s="43" t="s">
        <v>56</v>
      </c>
      <c r="D34" s="2" t="s">
        <v>57</v>
      </c>
      <c r="E34" s="20"/>
      <c r="F34" s="26" t="s">
        <v>26</v>
      </c>
      <c r="G34" s="67"/>
    </row>
    <row r="35" spans="2:7" ht="28.5" x14ac:dyDescent="0.3">
      <c r="B35" s="25">
        <f t="shared" si="0"/>
        <v>23</v>
      </c>
      <c r="C35" s="1" t="s">
        <v>58</v>
      </c>
      <c r="D35" s="33" t="s">
        <v>59</v>
      </c>
      <c r="E35" s="29">
        <f>E24*E34*E28</f>
        <v>0</v>
      </c>
      <c r="F35" s="18" t="s">
        <v>48</v>
      </c>
      <c r="G35" s="70"/>
    </row>
    <row r="36" spans="2:7" ht="15.75" x14ac:dyDescent="0.3">
      <c r="B36" s="25">
        <f t="shared" si="0"/>
        <v>24</v>
      </c>
      <c r="C36" s="1" t="s">
        <v>60</v>
      </c>
      <c r="D36" s="2" t="s">
        <v>61</v>
      </c>
      <c r="E36" s="29">
        <f>E24*E17*6/12</f>
        <v>0</v>
      </c>
      <c r="F36" s="18" t="s">
        <v>48</v>
      </c>
      <c r="G36" s="71"/>
    </row>
    <row r="37" spans="2:7" s="22" customFormat="1" ht="31.5" x14ac:dyDescent="0.3">
      <c r="B37" s="44">
        <f t="shared" si="0"/>
        <v>25</v>
      </c>
      <c r="C37" s="1" t="s">
        <v>62</v>
      </c>
      <c r="D37" s="45" t="s">
        <v>63</v>
      </c>
      <c r="E37" s="30">
        <f>0.5*(E30-E35-E33)</f>
        <v>0</v>
      </c>
      <c r="F37" s="4" t="s">
        <v>48</v>
      </c>
      <c r="G37" s="69"/>
    </row>
    <row r="38" spans="2:7" ht="28.5" x14ac:dyDescent="0.3">
      <c r="B38" s="25">
        <f t="shared" si="0"/>
        <v>26</v>
      </c>
      <c r="C38" s="1" t="s">
        <v>64</v>
      </c>
      <c r="D38" s="2" t="s">
        <v>65</v>
      </c>
      <c r="E38" s="29">
        <f>E36+E35+E33+E37+E29</f>
        <v>0</v>
      </c>
      <c r="F38" s="18" t="s">
        <v>48</v>
      </c>
      <c r="G38" s="71"/>
    </row>
    <row r="39" spans="2:7" ht="15.75" x14ac:dyDescent="0.3">
      <c r="B39" s="25">
        <f t="shared" si="0"/>
        <v>27</v>
      </c>
      <c r="C39" s="32" t="s">
        <v>66</v>
      </c>
      <c r="D39" s="2" t="s">
        <v>65</v>
      </c>
      <c r="E39" s="29">
        <f>E38*7.48</f>
        <v>0</v>
      </c>
      <c r="F39" s="3" t="s">
        <v>67</v>
      </c>
      <c r="G39" s="69"/>
    </row>
    <row r="40" spans="2:7" x14ac:dyDescent="0.2">
      <c r="B40" s="41" t="s">
        <v>68</v>
      </c>
      <c r="C40" s="51"/>
      <c r="D40" s="52"/>
      <c r="E40" s="53"/>
      <c r="F40" s="54"/>
      <c r="G40" s="7"/>
    </row>
    <row r="41" spans="2:7" x14ac:dyDescent="0.2">
      <c r="C41" s="22"/>
      <c r="E41" s="17"/>
      <c r="F41" s="17"/>
    </row>
    <row r="42" spans="2:7" x14ac:dyDescent="0.2">
      <c r="B42" s="41"/>
      <c r="C42" s="22"/>
      <c r="E42" s="17"/>
      <c r="F42" s="17"/>
    </row>
    <row r="43" spans="2:7" ht="15.75" x14ac:dyDescent="0.25">
      <c r="B43" s="15" t="s">
        <v>69</v>
      </c>
      <c r="G43" s="66" t="s">
        <v>19</v>
      </c>
    </row>
    <row r="44" spans="2:7" x14ac:dyDescent="0.2">
      <c r="B44" s="74">
        <v>6</v>
      </c>
      <c r="C44" s="34" t="s">
        <v>20</v>
      </c>
      <c r="D44" s="6" t="s">
        <v>21</v>
      </c>
      <c r="E44" s="20"/>
      <c r="F44" s="18" t="s">
        <v>22</v>
      </c>
      <c r="G44" s="67"/>
    </row>
    <row r="45" spans="2:7" ht="38.25" x14ac:dyDescent="0.3">
      <c r="B45" s="19">
        <v>7</v>
      </c>
      <c r="C45" s="73" t="s">
        <v>24</v>
      </c>
      <c r="D45" s="5" t="s">
        <v>25</v>
      </c>
      <c r="E45" s="63"/>
      <c r="F45" s="4" t="s">
        <v>26</v>
      </c>
      <c r="G45" s="67"/>
    </row>
    <row r="46" spans="2:7" ht="15.75" x14ac:dyDescent="0.3">
      <c r="B46" s="19">
        <v>8</v>
      </c>
      <c r="C46" s="73" t="s">
        <v>27</v>
      </c>
      <c r="D46" s="5" t="s">
        <v>28</v>
      </c>
      <c r="E46" s="63"/>
      <c r="F46" s="4" t="s">
        <v>26</v>
      </c>
      <c r="G46" s="67"/>
    </row>
    <row r="47" spans="2:7" ht="38.25" x14ac:dyDescent="0.3">
      <c r="B47" s="19">
        <v>9</v>
      </c>
      <c r="C47" s="34" t="s">
        <v>29</v>
      </c>
      <c r="D47" s="5" t="s">
        <v>30</v>
      </c>
      <c r="E47" s="31">
        <f>E45-E46</f>
        <v>0</v>
      </c>
      <c r="F47" s="4" t="s">
        <v>26</v>
      </c>
      <c r="G47" s="72"/>
    </row>
    <row r="48" spans="2:7" x14ac:dyDescent="0.2">
      <c r="B48" s="88" t="s">
        <v>31</v>
      </c>
      <c r="C48" s="88"/>
      <c r="D48" s="88"/>
      <c r="E48" s="88"/>
      <c r="F48" s="88"/>
      <c r="G48" s="66" t="s">
        <v>19</v>
      </c>
    </row>
    <row r="49" spans="2:7" ht="12.75" customHeight="1" x14ac:dyDescent="0.2">
      <c r="B49" s="89">
        <v>10</v>
      </c>
      <c r="C49" s="90" t="s">
        <v>32</v>
      </c>
      <c r="D49" s="6" t="s">
        <v>33</v>
      </c>
      <c r="E49" s="14"/>
      <c r="F49" s="18" t="s">
        <v>26</v>
      </c>
      <c r="G49" s="67"/>
    </row>
    <row r="50" spans="2:7" x14ac:dyDescent="0.2">
      <c r="B50" s="89"/>
      <c r="C50" s="90"/>
      <c r="D50" s="6" t="s">
        <v>34</v>
      </c>
      <c r="E50" s="14"/>
      <c r="F50" s="18" t="s">
        <v>26</v>
      </c>
      <c r="G50" s="67"/>
    </row>
    <row r="51" spans="2:7" ht="15.75" x14ac:dyDescent="0.3">
      <c r="B51" s="89"/>
      <c r="C51" s="90"/>
      <c r="D51" s="6" t="s">
        <v>35</v>
      </c>
      <c r="E51" s="14"/>
      <c r="F51" s="18" t="s">
        <v>36</v>
      </c>
      <c r="G51" s="67"/>
    </row>
    <row r="52" spans="2:7" ht="15.75" x14ac:dyDescent="0.3">
      <c r="B52" s="25">
        <v>11</v>
      </c>
      <c r="C52" s="23" t="s">
        <v>37</v>
      </c>
      <c r="D52" s="28" t="s">
        <v>38</v>
      </c>
      <c r="E52" s="21"/>
      <c r="F52" s="26" t="s">
        <v>26</v>
      </c>
      <c r="G52" s="67"/>
    </row>
    <row r="53" spans="2:7" ht="25.5" x14ac:dyDescent="0.3">
      <c r="B53" s="25">
        <v>12</v>
      </c>
      <c r="C53" s="23" t="s">
        <v>39</v>
      </c>
      <c r="D53" s="28" t="s">
        <v>40</v>
      </c>
      <c r="E53" s="20"/>
      <c r="F53" s="42" t="s">
        <v>41</v>
      </c>
      <c r="G53" s="67"/>
    </row>
    <row r="54" spans="2:7" ht="15.75" x14ac:dyDescent="0.3">
      <c r="B54" s="74">
        <v>13</v>
      </c>
      <c r="C54" s="73" t="s">
        <v>42</v>
      </c>
      <c r="D54" s="6" t="s">
        <v>43</v>
      </c>
      <c r="E54" s="21"/>
      <c r="F54" s="18" t="s">
        <v>26</v>
      </c>
      <c r="G54" s="67"/>
    </row>
    <row r="55" spans="2:7" ht="25.5" x14ac:dyDescent="0.3">
      <c r="B55" s="74">
        <v>14</v>
      </c>
      <c r="C55" s="73" t="s">
        <v>44</v>
      </c>
      <c r="D55" s="6" t="s">
        <v>45</v>
      </c>
      <c r="E55" s="20"/>
      <c r="F55" s="42" t="s">
        <v>41</v>
      </c>
      <c r="G55" s="67"/>
    </row>
    <row r="56" spans="2:7" ht="51" x14ac:dyDescent="0.3">
      <c r="B56" s="74">
        <v>15</v>
      </c>
      <c r="C56" s="40" t="s">
        <v>46</v>
      </c>
      <c r="D56" s="6" t="s">
        <v>47</v>
      </c>
      <c r="E56" s="14"/>
      <c r="F56" s="18" t="s">
        <v>48</v>
      </c>
      <c r="G56" s="67"/>
    </row>
    <row r="57" spans="2:7" ht="44.25" x14ac:dyDescent="0.3">
      <c r="B57" s="74">
        <v>16</v>
      </c>
      <c r="C57" s="40" t="s">
        <v>49</v>
      </c>
      <c r="D57" s="2" t="s">
        <v>50</v>
      </c>
      <c r="E57" s="29">
        <f>E51*((E52*E53)+(E54*E55))</f>
        <v>0</v>
      </c>
      <c r="F57" s="18" t="s">
        <v>48</v>
      </c>
      <c r="G57" s="69"/>
    </row>
    <row r="58" spans="2:7" x14ac:dyDescent="0.2">
      <c r="B58" s="87" t="s">
        <v>51</v>
      </c>
      <c r="C58" s="88"/>
      <c r="D58" s="88"/>
      <c r="E58" s="88"/>
      <c r="F58" s="88"/>
      <c r="G58" s="66" t="s">
        <v>19</v>
      </c>
    </row>
    <row r="59" spans="2:7" ht="39.75" x14ac:dyDescent="0.3">
      <c r="B59" s="25">
        <v>20</v>
      </c>
      <c r="C59" s="1" t="s">
        <v>52</v>
      </c>
      <c r="D59" s="33" t="s">
        <v>53</v>
      </c>
      <c r="E59" s="20"/>
      <c r="F59" s="26" t="s">
        <v>26</v>
      </c>
      <c r="G59" s="67"/>
    </row>
    <row r="60" spans="2:7" ht="15.75" x14ac:dyDescent="0.3">
      <c r="B60" s="25">
        <f t="shared" ref="B60:B66" si="1">B59+1</f>
        <v>21</v>
      </c>
      <c r="C60" s="1" t="s">
        <v>54</v>
      </c>
      <c r="D60" s="33" t="s">
        <v>55</v>
      </c>
      <c r="E60" s="29">
        <f>E51*E59*E53</f>
        <v>0</v>
      </c>
      <c r="F60" s="18" t="s">
        <v>48</v>
      </c>
      <c r="G60" s="69"/>
    </row>
    <row r="61" spans="2:7" ht="59.25" customHeight="1" x14ac:dyDescent="0.3">
      <c r="B61" s="25">
        <f t="shared" si="1"/>
        <v>22</v>
      </c>
      <c r="C61" s="43" t="s">
        <v>56</v>
      </c>
      <c r="D61" s="2" t="s">
        <v>57</v>
      </c>
      <c r="E61" s="20"/>
      <c r="F61" s="26" t="s">
        <v>26</v>
      </c>
      <c r="G61" s="67"/>
    </row>
    <row r="62" spans="2:7" ht="28.5" x14ac:dyDescent="0.3">
      <c r="B62" s="25">
        <f t="shared" si="1"/>
        <v>23</v>
      </c>
      <c r="C62" s="1" t="s">
        <v>58</v>
      </c>
      <c r="D62" s="33" t="s">
        <v>59</v>
      </c>
      <c r="E62" s="29">
        <f>E51*E61*E55</f>
        <v>0</v>
      </c>
      <c r="F62" s="18" t="s">
        <v>48</v>
      </c>
      <c r="G62" s="70"/>
    </row>
    <row r="63" spans="2:7" ht="15.75" x14ac:dyDescent="0.3">
      <c r="B63" s="25">
        <f t="shared" si="1"/>
        <v>24</v>
      </c>
      <c r="C63" s="1" t="s">
        <v>60</v>
      </c>
      <c r="D63" s="2" t="s">
        <v>61</v>
      </c>
      <c r="E63" s="29">
        <f>E51*E44*6/12</f>
        <v>0</v>
      </c>
      <c r="F63" s="18" t="s">
        <v>48</v>
      </c>
      <c r="G63" s="71"/>
    </row>
    <row r="64" spans="2:7" ht="31.5" x14ac:dyDescent="0.3">
      <c r="B64" s="44">
        <f t="shared" si="1"/>
        <v>25</v>
      </c>
      <c r="C64" s="1" t="s">
        <v>62</v>
      </c>
      <c r="D64" s="45" t="s">
        <v>63</v>
      </c>
      <c r="E64" s="30">
        <f>0.5*(E57-E62-E60)</f>
        <v>0</v>
      </c>
      <c r="F64" s="4" t="s">
        <v>48</v>
      </c>
      <c r="G64" s="69"/>
    </row>
    <row r="65" spans="2:7" ht="28.5" x14ac:dyDescent="0.3">
      <c r="B65" s="25">
        <f t="shared" si="1"/>
        <v>26</v>
      </c>
      <c r="C65" s="1" t="s">
        <v>64</v>
      </c>
      <c r="D65" s="2" t="s">
        <v>65</v>
      </c>
      <c r="E65" s="29">
        <f>E63+E62+E60+E64+E56</f>
        <v>0</v>
      </c>
      <c r="F65" s="18" t="s">
        <v>48</v>
      </c>
      <c r="G65" s="71"/>
    </row>
    <row r="66" spans="2:7" ht="15.75" x14ac:dyDescent="0.3">
      <c r="B66" s="25">
        <f t="shared" si="1"/>
        <v>27</v>
      </c>
      <c r="C66" s="32" t="s">
        <v>66</v>
      </c>
      <c r="D66" s="2" t="s">
        <v>65</v>
      </c>
      <c r="E66" s="29">
        <f>E65*7.48</f>
        <v>0</v>
      </c>
      <c r="F66" s="3" t="s">
        <v>67</v>
      </c>
      <c r="G66" s="69"/>
    </row>
    <row r="69" spans="2:7" ht="15.75" x14ac:dyDescent="0.25">
      <c r="B69" s="15" t="s">
        <v>70</v>
      </c>
      <c r="G69" s="66" t="s">
        <v>19</v>
      </c>
    </row>
    <row r="70" spans="2:7" x14ac:dyDescent="0.2">
      <c r="B70" s="74">
        <v>6</v>
      </c>
      <c r="C70" s="34" t="s">
        <v>20</v>
      </c>
      <c r="D70" s="6" t="s">
        <v>21</v>
      </c>
      <c r="E70" s="20"/>
      <c r="F70" s="18" t="s">
        <v>22</v>
      </c>
      <c r="G70" s="67"/>
    </row>
    <row r="71" spans="2:7" ht="38.25" x14ac:dyDescent="0.3">
      <c r="B71" s="19">
        <v>7</v>
      </c>
      <c r="C71" s="73" t="s">
        <v>24</v>
      </c>
      <c r="D71" s="5" t="s">
        <v>25</v>
      </c>
      <c r="E71" s="63"/>
      <c r="F71" s="4" t="s">
        <v>26</v>
      </c>
      <c r="G71" s="67"/>
    </row>
    <row r="72" spans="2:7" ht="15.75" x14ac:dyDescent="0.3">
      <c r="B72" s="19">
        <v>8</v>
      </c>
      <c r="C72" s="73" t="s">
        <v>27</v>
      </c>
      <c r="D72" s="5" t="s">
        <v>28</v>
      </c>
      <c r="E72" s="63"/>
      <c r="F72" s="4" t="s">
        <v>26</v>
      </c>
      <c r="G72" s="67"/>
    </row>
    <row r="73" spans="2:7" ht="38.25" x14ac:dyDescent="0.3">
      <c r="B73" s="19">
        <v>9</v>
      </c>
      <c r="C73" s="34" t="s">
        <v>29</v>
      </c>
      <c r="D73" s="5" t="s">
        <v>30</v>
      </c>
      <c r="E73" s="31">
        <f>E71-E72</f>
        <v>0</v>
      </c>
      <c r="F73" s="4" t="s">
        <v>26</v>
      </c>
      <c r="G73" s="72"/>
    </row>
    <row r="74" spans="2:7" x14ac:dyDescent="0.2">
      <c r="B74" s="88" t="s">
        <v>31</v>
      </c>
      <c r="C74" s="88"/>
      <c r="D74" s="88"/>
      <c r="E74" s="88"/>
      <c r="F74" s="88"/>
      <c r="G74" s="66" t="s">
        <v>19</v>
      </c>
    </row>
    <row r="75" spans="2:7" ht="12.75" customHeight="1" x14ac:dyDescent="0.2">
      <c r="B75" s="89">
        <v>10</v>
      </c>
      <c r="C75" s="90" t="s">
        <v>32</v>
      </c>
      <c r="D75" s="6" t="s">
        <v>33</v>
      </c>
      <c r="E75" s="14" t="s">
        <v>71</v>
      </c>
      <c r="F75" s="18" t="s">
        <v>26</v>
      </c>
      <c r="G75" s="67"/>
    </row>
    <row r="76" spans="2:7" x14ac:dyDescent="0.2">
      <c r="B76" s="89"/>
      <c r="C76" s="90"/>
      <c r="D76" s="6" t="s">
        <v>34</v>
      </c>
      <c r="E76" s="14" t="s">
        <v>71</v>
      </c>
      <c r="F76" s="18" t="s">
        <v>26</v>
      </c>
      <c r="G76" s="67"/>
    </row>
    <row r="77" spans="2:7" ht="15.75" x14ac:dyDescent="0.3">
      <c r="B77" s="89"/>
      <c r="C77" s="90"/>
      <c r="D77" s="6" t="s">
        <v>35</v>
      </c>
      <c r="E77" s="14"/>
      <c r="F77" s="18" t="s">
        <v>36</v>
      </c>
      <c r="G77" s="67"/>
    </row>
    <row r="78" spans="2:7" ht="15.75" x14ac:dyDescent="0.3">
      <c r="B78" s="25">
        <v>11</v>
      </c>
      <c r="C78" s="23" t="s">
        <v>37</v>
      </c>
      <c r="D78" s="28" t="s">
        <v>38</v>
      </c>
      <c r="E78" s="21"/>
      <c r="F78" s="26" t="s">
        <v>26</v>
      </c>
      <c r="G78" s="67"/>
    </row>
    <row r="79" spans="2:7" ht="25.5" x14ac:dyDescent="0.3">
      <c r="B79" s="25">
        <v>12</v>
      </c>
      <c r="C79" s="23" t="s">
        <v>39</v>
      </c>
      <c r="D79" s="28" t="s">
        <v>40</v>
      </c>
      <c r="E79" s="20"/>
      <c r="F79" s="42" t="s">
        <v>41</v>
      </c>
      <c r="G79" s="67"/>
    </row>
    <row r="80" spans="2:7" ht="15.75" x14ac:dyDescent="0.3">
      <c r="B80" s="74">
        <v>13</v>
      </c>
      <c r="C80" s="73" t="s">
        <v>42</v>
      </c>
      <c r="D80" s="6" t="s">
        <v>43</v>
      </c>
      <c r="E80" s="20"/>
      <c r="F80" s="18" t="s">
        <v>26</v>
      </c>
      <c r="G80" s="67"/>
    </row>
    <row r="81" spans="2:7" ht="25.5" x14ac:dyDescent="0.3">
      <c r="B81" s="74">
        <v>14</v>
      </c>
      <c r="C81" s="73" t="s">
        <v>44</v>
      </c>
      <c r="D81" s="6" t="s">
        <v>45</v>
      </c>
      <c r="E81" s="20"/>
      <c r="F81" s="42" t="s">
        <v>41</v>
      </c>
      <c r="G81" s="67"/>
    </row>
    <row r="82" spans="2:7" ht="51" x14ac:dyDescent="0.3">
      <c r="B82" s="74">
        <v>15</v>
      </c>
      <c r="C82" s="40" t="s">
        <v>46</v>
      </c>
      <c r="D82" s="6" t="s">
        <v>47</v>
      </c>
      <c r="E82" s="20"/>
      <c r="F82" s="18" t="s">
        <v>48</v>
      </c>
      <c r="G82" s="67"/>
    </row>
    <row r="83" spans="2:7" ht="44.25" x14ac:dyDescent="0.3">
      <c r="B83" s="74">
        <v>16</v>
      </c>
      <c r="C83" s="40" t="s">
        <v>49</v>
      </c>
      <c r="D83" s="2" t="s">
        <v>50</v>
      </c>
      <c r="E83" s="29">
        <f>E77*((E78*E79)+(E80*E81))</f>
        <v>0</v>
      </c>
      <c r="F83" s="18" t="s">
        <v>48</v>
      </c>
      <c r="G83" s="69"/>
    </row>
    <row r="84" spans="2:7" x14ac:dyDescent="0.2">
      <c r="B84" s="87" t="s">
        <v>51</v>
      </c>
      <c r="C84" s="88"/>
      <c r="D84" s="88"/>
      <c r="E84" s="88"/>
      <c r="F84" s="88"/>
      <c r="G84" s="66" t="s">
        <v>19</v>
      </c>
    </row>
    <row r="85" spans="2:7" ht="39.75" x14ac:dyDescent="0.3">
      <c r="B85" s="25">
        <v>20</v>
      </c>
      <c r="C85" s="1" t="s">
        <v>52</v>
      </c>
      <c r="D85" s="33" t="s">
        <v>53</v>
      </c>
      <c r="E85" s="20"/>
      <c r="F85" s="26" t="s">
        <v>26</v>
      </c>
      <c r="G85" s="67"/>
    </row>
    <row r="86" spans="2:7" ht="15.75" x14ac:dyDescent="0.3">
      <c r="B86" s="25">
        <f t="shared" ref="B86:B92" si="2">B85+1</f>
        <v>21</v>
      </c>
      <c r="C86" s="1" t="s">
        <v>54</v>
      </c>
      <c r="D86" s="33" t="s">
        <v>55</v>
      </c>
      <c r="E86" s="29">
        <f>E77*E85*E79</f>
        <v>0</v>
      </c>
      <c r="F86" s="18" t="s">
        <v>48</v>
      </c>
      <c r="G86" s="69"/>
    </row>
    <row r="87" spans="2:7" ht="66.75" x14ac:dyDescent="0.3">
      <c r="B87" s="25">
        <f t="shared" si="2"/>
        <v>22</v>
      </c>
      <c r="C87" s="43" t="s">
        <v>56</v>
      </c>
      <c r="D87" s="2" t="s">
        <v>57</v>
      </c>
      <c r="E87" s="20"/>
      <c r="F87" s="26" t="s">
        <v>26</v>
      </c>
      <c r="G87" s="67"/>
    </row>
    <row r="88" spans="2:7" ht="28.5" x14ac:dyDescent="0.3">
      <c r="B88" s="25">
        <f t="shared" si="2"/>
        <v>23</v>
      </c>
      <c r="C88" s="1" t="s">
        <v>58</v>
      </c>
      <c r="D88" s="33" t="s">
        <v>59</v>
      </c>
      <c r="E88" s="29">
        <f>E77*E87*E81</f>
        <v>0</v>
      </c>
      <c r="F88" s="18" t="s">
        <v>48</v>
      </c>
      <c r="G88" s="70"/>
    </row>
    <row r="89" spans="2:7" ht="15.75" x14ac:dyDescent="0.3">
      <c r="B89" s="25">
        <f t="shared" si="2"/>
        <v>24</v>
      </c>
      <c r="C89" s="1" t="s">
        <v>60</v>
      </c>
      <c r="D89" s="2" t="s">
        <v>61</v>
      </c>
      <c r="E89" s="29">
        <f>E77*E70*6/12</f>
        <v>0</v>
      </c>
      <c r="F89" s="18" t="s">
        <v>48</v>
      </c>
      <c r="G89" s="71"/>
    </row>
    <row r="90" spans="2:7" ht="31.5" x14ac:dyDescent="0.3">
      <c r="B90" s="44">
        <f t="shared" si="2"/>
        <v>25</v>
      </c>
      <c r="C90" s="1" t="s">
        <v>62</v>
      </c>
      <c r="D90" s="45" t="s">
        <v>63</v>
      </c>
      <c r="E90" s="30">
        <f>0.5*(E83-E88-E86)</f>
        <v>0</v>
      </c>
      <c r="F90" s="4" t="s">
        <v>48</v>
      </c>
      <c r="G90" s="69"/>
    </row>
    <row r="91" spans="2:7" ht="28.5" x14ac:dyDescent="0.3">
      <c r="B91" s="25">
        <f t="shared" si="2"/>
        <v>26</v>
      </c>
      <c r="C91" s="1" t="s">
        <v>64</v>
      </c>
      <c r="D91" s="2" t="s">
        <v>65</v>
      </c>
      <c r="E91" s="29">
        <f>E89+E88+E86+E90+E82</f>
        <v>0</v>
      </c>
      <c r="F91" s="18" t="s">
        <v>48</v>
      </c>
      <c r="G91" s="71"/>
    </row>
    <row r="92" spans="2:7" ht="15.75" x14ac:dyDescent="0.3">
      <c r="B92" s="25">
        <f t="shared" si="2"/>
        <v>27</v>
      </c>
      <c r="C92" s="32" t="s">
        <v>66</v>
      </c>
      <c r="D92" s="2" t="s">
        <v>65</v>
      </c>
      <c r="E92" s="29">
        <f>E91*7.48</f>
        <v>0</v>
      </c>
      <c r="F92" s="3" t="s">
        <v>67</v>
      </c>
      <c r="G92" s="69"/>
    </row>
    <row r="95" spans="2:7" ht="15.75" x14ac:dyDescent="0.25">
      <c r="B95" s="15" t="s">
        <v>72</v>
      </c>
      <c r="G95" s="66" t="s">
        <v>19</v>
      </c>
    </row>
    <row r="96" spans="2:7" x14ac:dyDescent="0.2">
      <c r="B96" s="74">
        <v>6</v>
      </c>
      <c r="C96" s="34" t="s">
        <v>20</v>
      </c>
      <c r="D96" s="6" t="s">
        <v>21</v>
      </c>
      <c r="E96" s="20"/>
      <c r="F96" s="18" t="s">
        <v>22</v>
      </c>
      <c r="G96" s="67"/>
    </row>
    <row r="97" spans="2:7" ht="38.25" x14ac:dyDescent="0.3">
      <c r="B97" s="19">
        <v>7</v>
      </c>
      <c r="C97" s="73" t="s">
        <v>24</v>
      </c>
      <c r="D97" s="5" t="s">
        <v>25</v>
      </c>
      <c r="E97" s="63"/>
      <c r="F97" s="4" t="s">
        <v>26</v>
      </c>
      <c r="G97" s="67"/>
    </row>
    <row r="98" spans="2:7" ht="15.75" x14ac:dyDescent="0.3">
      <c r="B98" s="19">
        <v>8</v>
      </c>
      <c r="C98" s="73" t="s">
        <v>27</v>
      </c>
      <c r="D98" s="5" t="s">
        <v>28</v>
      </c>
      <c r="E98" s="63"/>
      <c r="F98" s="4" t="s">
        <v>26</v>
      </c>
      <c r="G98" s="67"/>
    </row>
    <row r="99" spans="2:7" ht="38.25" x14ac:dyDescent="0.3">
      <c r="B99" s="19">
        <v>9</v>
      </c>
      <c r="C99" s="34" t="s">
        <v>29</v>
      </c>
      <c r="D99" s="5" t="s">
        <v>30</v>
      </c>
      <c r="E99" s="31">
        <f>E97-E98</f>
        <v>0</v>
      </c>
      <c r="F99" s="4" t="s">
        <v>26</v>
      </c>
      <c r="G99" s="72"/>
    </row>
    <row r="100" spans="2:7" x14ac:dyDescent="0.2">
      <c r="B100" s="88" t="s">
        <v>31</v>
      </c>
      <c r="C100" s="88"/>
      <c r="D100" s="88"/>
      <c r="E100" s="88"/>
      <c r="F100" s="88"/>
      <c r="G100" s="66" t="s">
        <v>19</v>
      </c>
    </row>
    <row r="101" spans="2:7" ht="12.75" customHeight="1" x14ac:dyDescent="0.2">
      <c r="B101" s="89">
        <v>10</v>
      </c>
      <c r="C101" s="90" t="s">
        <v>32</v>
      </c>
      <c r="D101" s="6" t="s">
        <v>33</v>
      </c>
      <c r="E101" s="20" t="s">
        <v>71</v>
      </c>
      <c r="F101" s="18" t="s">
        <v>26</v>
      </c>
      <c r="G101" s="67"/>
    </row>
    <row r="102" spans="2:7" x14ac:dyDescent="0.2">
      <c r="B102" s="89"/>
      <c r="C102" s="90"/>
      <c r="D102" s="6" t="s">
        <v>34</v>
      </c>
      <c r="E102" s="20" t="s">
        <v>71</v>
      </c>
      <c r="F102" s="18" t="s">
        <v>26</v>
      </c>
      <c r="G102" s="67"/>
    </row>
    <row r="103" spans="2:7" ht="15.75" x14ac:dyDescent="0.3">
      <c r="B103" s="89"/>
      <c r="C103" s="90"/>
      <c r="D103" s="6" t="s">
        <v>35</v>
      </c>
      <c r="E103" s="20"/>
      <c r="F103" s="18" t="s">
        <v>36</v>
      </c>
      <c r="G103" s="67"/>
    </row>
    <row r="104" spans="2:7" ht="15.75" x14ac:dyDescent="0.3">
      <c r="B104" s="25">
        <v>11</v>
      </c>
      <c r="C104" s="23" t="s">
        <v>37</v>
      </c>
      <c r="D104" s="28" t="s">
        <v>38</v>
      </c>
      <c r="E104" s="20"/>
      <c r="F104" s="26" t="s">
        <v>26</v>
      </c>
      <c r="G104" s="67"/>
    </row>
    <row r="105" spans="2:7" ht="25.5" x14ac:dyDescent="0.3">
      <c r="B105" s="25">
        <v>12</v>
      </c>
      <c r="C105" s="23" t="s">
        <v>39</v>
      </c>
      <c r="D105" s="28" t="s">
        <v>40</v>
      </c>
      <c r="E105" s="20"/>
      <c r="F105" s="42" t="s">
        <v>41</v>
      </c>
      <c r="G105" s="67"/>
    </row>
    <row r="106" spans="2:7" ht="15.75" x14ac:dyDescent="0.3">
      <c r="B106" s="74">
        <v>13</v>
      </c>
      <c r="C106" s="73" t="s">
        <v>42</v>
      </c>
      <c r="D106" s="6" t="s">
        <v>43</v>
      </c>
      <c r="E106" s="20"/>
      <c r="F106" s="18" t="s">
        <v>26</v>
      </c>
      <c r="G106" s="67"/>
    </row>
    <row r="107" spans="2:7" ht="25.5" x14ac:dyDescent="0.3">
      <c r="B107" s="74">
        <v>14</v>
      </c>
      <c r="C107" s="73" t="s">
        <v>44</v>
      </c>
      <c r="D107" s="6" t="s">
        <v>45</v>
      </c>
      <c r="E107" s="20"/>
      <c r="F107" s="42" t="s">
        <v>41</v>
      </c>
      <c r="G107" s="67"/>
    </row>
    <row r="108" spans="2:7" ht="51" x14ac:dyDescent="0.3">
      <c r="B108" s="74">
        <v>15</v>
      </c>
      <c r="C108" s="40" t="s">
        <v>46</v>
      </c>
      <c r="D108" s="6" t="s">
        <v>47</v>
      </c>
      <c r="E108" s="20"/>
      <c r="F108" s="18" t="s">
        <v>48</v>
      </c>
      <c r="G108" s="67"/>
    </row>
    <row r="109" spans="2:7" ht="44.25" x14ac:dyDescent="0.3">
      <c r="B109" s="74">
        <v>16</v>
      </c>
      <c r="C109" s="40" t="s">
        <v>49</v>
      </c>
      <c r="D109" s="2" t="s">
        <v>50</v>
      </c>
      <c r="E109" s="29">
        <f>E103*((E104*E105)+(E106*E107))</f>
        <v>0</v>
      </c>
      <c r="F109" s="18" t="s">
        <v>48</v>
      </c>
      <c r="G109" s="69"/>
    </row>
    <row r="110" spans="2:7" x14ac:dyDescent="0.2">
      <c r="B110" s="87" t="s">
        <v>51</v>
      </c>
      <c r="C110" s="88"/>
      <c r="D110" s="88"/>
      <c r="E110" s="88"/>
      <c r="F110" s="88"/>
      <c r="G110" s="66" t="s">
        <v>19</v>
      </c>
    </row>
    <row r="111" spans="2:7" ht="39.75" x14ac:dyDescent="0.3">
      <c r="B111" s="25">
        <v>20</v>
      </c>
      <c r="C111" s="1" t="s">
        <v>52</v>
      </c>
      <c r="D111" s="33" t="s">
        <v>53</v>
      </c>
      <c r="E111" s="20"/>
      <c r="F111" s="26" t="s">
        <v>26</v>
      </c>
      <c r="G111" s="67"/>
    </row>
    <row r="112" spans="2:7" ht="15.75" x14ac:dyDescent="0.3">
      <c r="B112" s="25">
        <f t="shared" ref="B112:B118" si="3">B111+1</f>
        <v>21</v>
      </c>
      <c r="C112" s="1" t="s">
        <v>54</v>
      </c>
      <c r="D112" s="33" t="s">
        <v>55</v>
      </c>
      <c r="E112" s="29">
        <f>E103*E111*E105</f>
        <v>0</v>
      </c>
      <c r="F112" s="18" t="s">
        <v>48</v>
      </c>
      <c r="G112" s="69"/>
    </row>
    <row r="113" spans="2:7" ht="66.75" x14ac:dyDescent="0.3">
      <c r="B113" s="25">
        <f t="shared" si="3"/>
        <v>22</v>
      </c>
      <c r="C113" s="43" t="s">
        <v>56</v>
      </c>
      <c r="D113" s="2" t="s">
        <v>57</v>
      </c>
      <c r="E113" s="20"/>
      <c r="F113" s="26" t="s">
        <v>26</v>
      </c>
      <c r="G113" s="67"/>
    </row>
    <row r="114" spans="2:7" ht="28.5" x14ac:dyDescent="0.3">
      <c r="B114" s="25">
        <f t="shared" si="3"/>
        <v>23</v>
      </c>
      <c r="C114" s="1" t="s">
        <v>58</v>
      </c>
      <c r="D114" s="33" t="s">
        <v>59</v>
      </c>
      <c r="E114" s="29">
        <f>E103*E113*E107</f>
        <v>0</v>
      </c>
      <c r="F114" s="18" t="s">
        <v>48</v>
      </c>
      <c r="G114" s="70"/>
    </row>
    <row r="115" spans="2:7" ht="15.75" x14ac:dyDescent="0.3">
      <c r="B115" s="25">
        <f t="shared" si="3"/>
        <v>24</v>
      </c>
      <c r="C115" s="1" t="s">
        <v>60</v>
      </c>
      <c r="D115" s="2" t="s">
        <v>61</v>
      </c>
      <c r="E115" s="29">
        <f>E103*E96*6/12</f>
        <v>0</v>
      </c>
      <c r="F115" s="18" t="s">
        <v>48</v>
      </c>
      <c r="G115" s="71"/>
    </row>
    <row r="116" spans="2:7" ht="31.5" x14ac:dyDescent="0.3">
      <c r="B116" s="44">
        <f t="shared" si="3"/>
        <v>25</v>
      </c>
      <c r="C116" s="1" t="s">
        <v>62</v>
      </c>
      <c r="D116" s="45" t="s">
        <v>63</v>
      </c>
      <c r="E116" s="30">
        <f>0.5*(E109-E114-E112)</f>
        <v>0</v>
      </c>
      <c r="F116" s="4" t="s">
        <v>48</v>
      </c>
      <c r="G116" s="69"/>
    </row>
    <row r="117" spans="2:7" ht="28.5" x14ac:dyDescent="0.3">
      <c r="B117" s="25">
        <f t="shared" si="3"/>
        <v>26</v>
      </c>
      <c r="C117" s="1" t="s">
        <v>64</v>
      </c>
      <c r="D117" s="2" t="s">
        <v>65</v>
      </c>
      <c r="E117" s="29">
        <f>E115+E114+E112+E116+E108</f>
        <v>0</v>
      </c>
      <c r="F117" s="18" t="s">
        <v>48</v>
      </c>
      <c r="G117" s="71"/>
    </row>
    <row r="118" spans="2:7" ht="15.75" x14ac:dyDescent="0.3">
      <c r="B118" s="25">
        <f t="shared" si="3"/>
        <v>27</v>
      </c>
      <c r="C118" s="32" t="s">
        <v>66</v>
      </c>
      <c r="D118" s="2" t="s">
        <v>65</v>
      </c>
      <c r="E118" s="29">
        <f>E117*7.48</f>
        <v>0</v>
      </c>
      <c r="F118" s="3" t="s">
        <v>67</v>
      </c>
      <c r="G118" s="69"/>
    </row>
    <row r="121" spans="2:7" ht="15.75" x14ac:dyDescent="0.25">
      <c r="B121" s="15" t="s">
        <v>73</v>
      </c>
      <c r="G121" s="66" t="s">
        <v>19</v>
      </c>
    </row>
    <row r="122" spans="2:7" x14ac:dyDescent="0.2">
      <c r="B122" s="74">
        <v>6</v>
      </c>
      <c r="C122" s="34" t="s">
        <v>20</v>
      </c>
      <c r="D122" s="6" t="s">
        <v>21</v>
      </c>
      <c r="E122" s="20"/>
      <c r="F122" s="18" t="s">
        <v>22</v>
      </c>
      <c r="G122" s="67"/>
    </row>
    <row r="123" spans="2:7" ht="38.25" x14ac:dyDescent="0.3">
      <c r="B123" s="19">
        <v>7</v>
      </c>
      <c r="C123" s="73" t="s">
        <v>24</v>
      </c>
      <c r="D123" s="5" t="s">
        <v>25</v>
      </c>
      <c r="E123" s="63"/>
      <c r="F123" s="4" t="s">
        <v>26</v>
      </c>
      <c r="G123" s="67"/>
    </row>
    <row r="124" spans="2:7" ht="15.75" x14ac:dyDescent="0.3">
      <c r="B124" s="19">
        <v>8</v>
      </c>
      <c r="C124" s="73" t="s">
        <v>27</v>
      </c>
      <c r="D124" s="5" t="s">
        <v>28</v>
      </c>
      <c r="E124" s="63"/>
      <c r="F124" s="4" t="s">
        <v>26</v>
      </c>
      <c r="G124" s="67"/>
    </row>
    <row r="125" spans="2:7" ht="38.25" x14ac:dyDescent="0.3">
      <c r="B125" s="19">
        <v>9</v>
      </c>
      <c r="C125" s="34" t="s">
        <v>29</v>
      </c>
      <c r="D125" s="5" t="s">
        <v>30</v>
      </c>
      <c r="E125" s="31">
        <f>E123-E124</f>
        <v>0</v>
      </c>
      <c r="F125" s="4" t="s">
        <v>26</v>
      </c>
      <c r="G125" s="72"/>
    </row>
    <row r="126" spans="2:7" x14ac:dyDescent="0.2">
      <c r="B126" s="88" t="s">
        <v>31</v>
      </c>
      <c r="C126" s="88"/>
      <c r="D126" s="88"/>
      <c r="E126" s="88"/>
      <c r="F126" s="88"/>
      <c r="G126" s="66" t="s">
        <v>19</v>
      </c>
    </row>
    <row r="127" spans="2:7" ht="12.75" customHeight="1" x14ac:dyDescent="0.2">
      <c r="B127" s="89">
        <v>10</v>
      </c>
      <c r="C127" s="90" t="s">
        <v>32</v>
      </c>
      <c r="D127" s="6" t="s">
        <v>33</v>
      </c>
      <c r="E127" s="20" t="s">
        <v>71</v>
      </c>
      <c r="F127" s="18" t="s">
        <v>26</v>
      </c>
      <c r="G127" s="67"/>
    </row>
    <row r="128" spans="2:7" x14ac:dyDescent="0.2">
      <c r="B128" s="89"/>
      <c r="C128" s="90"/>
      <c r="D128" s="6" t="s">
        <v>34</v>
      </c>
      <c r="E128" s="20" t="s">
        <v>71</v>
      </c>
      <c r="F128" s="18" t="s">
        <v>26</v>
      </c>
      <c r="G128" s="67"/>
    </row>
    <row r="129" spans="2:7" ht="15.75" x14ac:dyDescent="0.3">
      <c r="B129" s="89"/>
      <c r="C129" s="90"/>
      <c r="D129" s="6" t="s">
        <v>35</v>
      </c>
      <c r="E129" s="20"/>
      <c r="F129" s="18" t="s">
        <v>36</v>
      </c>
      <c r="G129" s="67"/>
    </row>
    <row r="130" spans="2:7" ht="15.75" x14ac:dyDescent="0.3">
      <c r="B130" s="25">
        <v>11</v>
      </c>
      <c r="C130" s="23" t="s">
        <v>37</v>
      </c>
      <c r="D130" s="28" t="s">
        <v>38</v>
      </c>
      <c r="E130" s="20"/>
      <c r="F130" s="26" t="s">
        <v>26</v>
      </c>
      <c r="G130" s="67"/>
    </row>
    <row r="131" spans="2:7" ht="25.5" x14ac:dyDescent="0.3">
      <c r="B131" s="25">
        <v>12</v>
      </c>
      <c r="C131" s="23" t="s">
        <v>39</v>
      </c>
      <c r="D131" s="28" t="s">
        <v>40</v>
      </c>
      <c r="E131" s="20"/>
      <c r="F131" s="42" t="s">
        <v>41</v>
      </c>
      <c r="G131" s="67"/>
    </row>
    <row r="132" spans="2:7" ht="15.75" x14ac:dyDescent="0.3">
      <c r="B132" s="74">
        <v>13</v>
      </c>
      <c r="C132" s="73" t="s">
        <v>42</v>
      </c>
      <c r="D132" s="6" t="s">
        <v>43</v>
      </c>
      <c r="E132" s="20"/>
      <c r="F132" s="18" t="s">
        <v>26</v>
      </c>
      <c r="G132" s="67"/>
    </row>
    <row r="133" spans="2:7" ht="25.5" x14ac:dyDescent="0.3">
      <c r="B133" s="74">
        <v>14</v>
      </c>
      <c r="C133" s="73" t="s">
        <v>44</v>
      </c>
      <c r="D133" s="6" t="s">
        <v>45</v>
      </c>
      <c r="E133" s="20"/>
      <c r="F133" s="42" t="s">
        <v>41</v>
      </c>
      <c r="G133" s="67"/>
    </row>
    <row r="134" spans="2:7" ht="51" x14ac:dyDescent="0.3">
      <c r="B134" s="74">
        <v>15</v>
      </c>
      <c r="C134" s="40" t="s">
        <v>46</v>
      </c>
      <c r="D134" s="6" t="s">
        <v>47</v>
      </c>
      <c r="E134" s="20"/>
      <c r="F134" s="18" t="s">
        <v>48</v>
      </c>
      <c r="G134" s="67"/>
    </row>
    <row r="135" spans="2:7" ht="44.25" x14ac:dyDescent="0.3">
      <c r="B135" s="74">
        <v>16</v>
      </c>
      <c r="C135" s="40" t="s">
        <v>49</v>
      </c>
      <c r="D135" s="2" t="s">
        <v>50</v>
      </c>
      <c r="E135" s="29">
        <f>E129*((E130*E131)+(E132*E133))</f>
        <v>0</v>
      </c>
      <c r="F135" s="18" t="s">
        <v>48</v>
      </c>
      <c r="G135" s="69"/>
    </row>
    <row r="136" spans="2:7" x14ac:dyDescent="0.2">
      <c r="B136" s="87" t="s">
        <v>51</v>
      </c>
      <c r="C136" s="88"/>
      <c r="D136" s="88"/>
      <c r="E136" s="88"/>
      <c r="F136" s="88"/>
      <c r="G136" s="66" t="s">
        <v>19</v>
      </c>
    </row>
    <row r="137" spans="2:7" ht="39.75" x14ac:dyDescent="0.3">
      <c r="B137" s="25">
        <v>20</v>
      </c>
      <c r="C137" s="1" t="s">
        <v>52</v>
      </c>
      <c r="D137" s="33" t="s">
        <v>53</v>
      </c>
      <c r="E137" s="20"/>
      <c r="F137" s="26" t="s">
        <v>26</v>
      </c>
      <c r="G137" s="67"/>
    </row>
    <row r="138" spans="2:7" ht="15.75" x14ac:dyDescent="0.3">
      <c r="B138" s="25">
        <f t="shared" ref="B138:B144" si="4">B137+1</f>
        <v>21</v>
      </c>
      <c r="C138" s="1" t="s">
        <v>54</v>
      </c>
      <c r="D138" s="33" t="s">
        <v>55</v>
      </c>
      <c r="E138" s="29">
        <f>E129*E137*E131</f>
        <v>0</v>
      </c>
      <c r="F138" s="18" t="s">
        <v>48</v>
      </c>
      <c r="G138" s="69"/>
    </row>
    <row r="139" spans="2:7" ht="66.75" x14ac:dyDescent="0.3">
      <c r="B139" s="25">
        <f t="shared" si="4"/>
        <v>22</v>
      </c>
      <c r="C139" s="43" t="s">
        <v>56</v>
      </c>
      <c r="D139" s="2" t="s">
        <v>57</v>
      </c>
      <c r="E139" s="20"/>
      <c r="F139" s="26" t="s">
        <v>26</v>
      </c>
      <c r="G139" s="67"/>
    </row>
    <row r="140" spans="2:7" ht="28.5" x14ac:dyDescent="0.3">
      <c r="B140" s="25">
        <f t="shared" si="4"/>
        <v>23</v>
      </c>
      <c r="C140" s="1" t="s">
        <v>58</v>
      </c>
      <c r="D140" s="33" t="s">
        <v>59</v>
      </c>
      <c r="E140" s="29">
        <f>E129*E139*E133</f>
        <v>0</v>
      </c>
      <c r="F140" s="18" t="s">
        <v>48</v>
      </c>
      <c r="G140" s="70"/>
    </row>
    <row r="141" spans="2:7" ht="15.75" x14ac:dyDescent="0.3">
      <c r="B141" s="25">
        <f t="shared" si="4"/>
        <v>24</v>
      </c>
      <c r="C141" s="1" t="s">
        <v>60</v>
      </c>
      <c r="D141" s="2" t="s">
        <v>61</v>
      </c>
      <c r="E141" s="29">
        <f>E129*E122*6/12</f>
        <v>0</v>
      </c>
      <c r="F141" s="18" t="s">
        <v>48</v>
      </c>
      <c r="G141" s="71"/>
    </row>
    <row r="142" spans="2:7" ht="31.5" x14ac:dyDescent="0.3">
      <c r="B142" s="44">
        <f t="shared" si="4"/>
        <v>25</v>
      </c>
      <c r="C142" s="1" t="s">
        <v>62</v>
      </c>
      <c r="D142" s="45" t="s">
        <v>63</v>
      </c>
      <c r="E142" s="30">
        <f>0.5*(E135-E140-E138)</f>
        <v>0</v>
      </c>
      <c r="F142" s="4" t="s">
        <v>48</v>
      </c>
      <c r="G142" s="69"/>
    </row>
    <row r="143" spans="2:7" ht="28.5" x14ac:dyDescent="0.3">
      <c r="B143" s="25">
        <f t="shared" si="4"/>
        <v>26</v>
      </c>
      <c r="C143" s="1" t="s">
        <v>64</v>
      </c>
      <c r="D143" s="2" t="s">
        <v>65</v>
      </c>
      <c r="E143" s="29">
        <f>E141+E140+E138+E142+E134</f>
        <v>0</v>
      </c>
      <c r="F143" s="18" t="s">
        <v>48</v>
      </c>
      <c r="G143" s="71"/>
    </row>
    <row r="144" spans="2:7" ht="15.75" x14ac:dyDescent="0.3">
      <c r="B144" s="25">
        <f t="shared" si="4"/>
        <v>27</v>
      </c>
      <c r="C144" s="32" t="s">
        <v>66</v>
      </c>
      <c r="D144" s="2" t="s">
        <v>65</v>
      </c>
      <c r="E144" s="29">
        <f>E143*7.48</f>
        <v>0</v>
      </c>
      <c r="F144" s="3" t="s">
        <v>67</v>
      </c>
      <c r="G144" s="69"/>
    </row>
    <row r="145" spans="2:7" ht="15" customHeight="1" x14ac:dyDescent="0.2"/>
    <row r="147" spans="2:7" ht="15.75" x14ac:dyDescent="0.25">
      <c r="B147" s="15" t="s">
        <v>74</v>
      </c>
      <c r="G147" s="66" t="s">
        <v>19</v>
      </c>
    </row>
    <row r="148" spans="2:7" x14ac:dyDescent="0.2">
      <c r="B148" s="74">
        <v>6</v>
      </c>
      <c r="C148" s="34" t="s">
        <v>20</v>
      </c>
      <c r="D148" s="6" t="s">
        <v>21</v>
      </c>
      <c r="E148" s="20"/>
      <c r="F148" s="18" t="s">
        <v>22</v>
      </c>
      <c r="G148" s="67"/>
    </row>
    <row r="149" spans="2:7" ht="38.25" x14ac:dyDescent="0.3">
      <c r="B149" s="19">
        <v>7</v>
      </c>
      <c r="C149" s="73" t="s">
        <v>24</v>
      </c>
      <c r="D149" s="5" t="s">
        <v>25</v>
      </c>
      <c r="E149" s="63"/>
      <c r="F149" s="4" t="s">
        <v>26</v>
      </c>
      <c r="G149" s="67"/>
    </row>
    <row r="150" spans="2:7" ht="15.75" x14ac:dyDescent="0.3">
      <c r="B150" s="19">
        <v>8</v>
      </c>
      <c r="C150" s="73" t="s">
        <v>27</v>
      </c>
      <c r="D150" s="5" t="s">
        <v>28</v>
      </c>
      <c r="E150" s="63"/>
      <c r="F150" s="4" t="s">
        <v>26</v>
      </c>
      <c r="G150" s="67"/>
    </row>
    <row r="151" spans="2:7" ht="38.25" x14ac:dyDescent="0.3">
      <c r="B151" s="19">
        <v>9</v>
      </c>
      <c r="C151" s="34" t="s">
        <v>29</v>
      </c>
      <c r="D151" s="5" t="s">
        <v>30</v>
      </c>
      <c r="E151" s="31">
        <f>E149-E150</f>
        <v>0</v>
      </c>
      <c r="F151" s="4" t="s">
        <v>26</v>
      </c>
      <c r="G151" s="72"/>
    </row>
    <row r="152" spans="2:7" x14ac:dyDescent="0.2">
      <c r="B152" s="88" t="s">
        <v>31</v>
      </c>
      <c r="C152" s="88"/>
      <c r="D152" s="88"/>
      <c r="E152" s="88"/>
      <c r="F152" s="88"/>
      <c r="G152" s="66" t="s">
        <v>19</v>
      </c>
    </row>
    <row r="153" spans="2:7" ht="12.75" customHeight="1" x14ac:dyDescent="0.2">
      <c r="B153" s="89">
        <v>10</v>
      </c>
      <c r="C153" s="90" t="s">
        <v>32</v>
      </c>
      <c r="D153" s="6" t="s">
        <v>33</v>
      </c>
      <c r="E153" s="14"/>
      <c r="F153" s="18" t="s">
        <v>26</v>
      </c>
      <c r="G153" s="67"/>
    </row>
    <row r="154" spans="2:7" x14ac:dyDescent="0.2">
      <c r="B154" s="89"/>
      <c r="C154" s="90"/>
      <c r="D154" s="6" t="s">
        <v>34</v>
      </c>
      <c r="E154" s="14"/>
      <c r="F154" s="18" t="s">
        <v>26</v>
      </c>
      <c r="G154" s="67"/>
    </row>
    <row r="155" spans="2:7" ht="15.75" x14ac:dyDescent="0.3">
      <c r="B155" s="89"/>
      <c r="C155" s="90"/>
      <c r="D155" s="6" t="s">
        <v>35</v>
      </c>
      <c r="E155" s="14"/>
      <c r="F155" s="18" t="s">
        <v>36</v>
      </c>
      <c r="G155" s="67"/>
    </row>
    <row r="156" spans="2:7" ht="15.75" x14ac:dyDescent="0.3">
      <c r="B156" s="25">
        <v>11</v>
      </c>
      <c r="C156" s="23" t="s">
        <v>37</v>
      </c>
      <c r="D156" s="28" t="s">
        <v>38</v>
      </c>
      <c r="E156" s="21"/>
      <c r="F156" s="26" t="s">
        <v>26</v>
      </c>
      <c r="G156" s="67"/>
    </row>
    <row r="157" spans="2:7" ht="25.5" x14ac:dyDescent="0.3">
      <c r="B157" s="25">
        <v>12</v>
      </c>
      <c r="C157" s="23" t="s">
        <v>39</v>
      </c>
      <c r="D157" s="28" t="s">
        <v>40</v>
      </c>
      <c r="E157" s="20"/>
      <c r="F157" s="42" t="s">
        <v>41</v>
      </c>
      <c r="G157" s="67"/>
    </row>
    <row r="158" spans="2:7" ht="15.75" x14ac:dyDescent="0.3">
      <c r="B158" s="74">
        <v>13</v>
      </c>
      <c r="C158" s="73" t="s">
        <v>42</v>
      </c>
      <c r="D158" s="6" t="s">
        <v>43</v>
      </c>
      <c r="E158" s="21"/>
      <c r="F158" s="18" t="s">
        <v>26</v>
      </c>
      <c r="G158" s="67"/>
    </row>
    <row r="159" spans="2:7" ht="25.5" x14ac:dyDescent="0.3">
      <c r="B159" s="74">
        <v>14</v>
      </c>
      <c r="C159" s="73" t="s">
        <v>44</v>
      </c>
      <c r="D159" s="6" t="s">
        <v>45</v>
      </c>
      <c r="E159" s="20"/>
      <c r="F159" s="42" t="s">
        <v>41</v>
      </c>
      <c r="G159" s="67"/>
    </row>
    <row r="160" spans="2:7" ht="51" x14ac:dyDescent="0.3">
      <c r="B160" s="74">
        <v>15</v>
      </c>
      <c r="C160" s="40" t="s">
        <v>46</v>
      </c>
      <c r="D160" s="6" t="s">
        <v>47</v>
      </c>
      <c r="E160" s="14"/>
      <c r="F160" s="18" t="s">
        <v>48</v>
      </c>
      <c r="G160" s="67"/>
    </row>
    <row r="161" spans="2:7" ht="44.25" x14ac:dyDescent="0.3">
      <c r="B161" s="74">
        <v>16</v>
      </c>
      <c r="C161" s="40" t="s">
        <v>49</v>
      </c>
      <c r="D161" s="2" t="s">
        <v>50</v>
      </c>
      <c r="E161" s="29">
        <f>E155*((E156*E157)+(E158*E159))</f>
        <v>0</v>
      </c>
      <c r="F161" s="18" t="s">
        <v>48</v>
      </c>
      <c r="G161" s="69"/>
    </row>
    <row r="162" spans="2:7" x14ac:dyDescent="0.2">
      <c r="B162" s="87" t="s">
        <v>51</v>
      </c>
      <c r="C162" s="88"/>
      <c r="D162" s="88"/>
      <c r="E162" s="88"/>
      <c r="F162" s="88"/>
      <c r="G162" s="66" t="s">
        <v>19</v>
      </c>
    </row>
    <row r="163" spans="2:7" ht="39.75" x14ac:dyDescent="0.3">
      <c r="B163" s="25">
        <v>20</v>
      </c>
      <c r="C163" s="1" t="s">
        <v>52</v>
      </c>
      <c r="D163" s="33" t="s">
        <v>53</v>
      </c>
      <c r="E163" s="20"/>
      <c r="F163" s="26" t="s">
        <v>26</v>
      </c>
      <c r="G163" s="67"/>
    </row>
    <row r="164" spans="2:7" ht="15.75" x14ac:dyDescent="0.3">
      <c r="B164" s="25">
        <f t="shared" ref="B164:B170" si="5">B163+1</f>
        <v>21</v>
      </c>
      <c r="C164" s="1" t="s">
        <v>54</v>
      </c>
      <c r="D164" s="33" t="s">
        <v>55</v>
      </c>
      <c r="E164" s="29">
        <f>E155*E163*E157</f>
        <v>0</v>
      </c>
      <c r="F164" s="18" t="s">
        <v>48</v>
      </c>
      <c r="G164" s="69"/>
    </row>
    <row r="165" spans="2:7" ht="66.75" x14ac:dyDescent="0.3">
      <c r="B165" s="25">
        <f t="shared" si="5"/>
        <v>22</v>
      </c>
      <c r="C165" s="43" t="s">
        <v>56</v>
      </c>
      <c r="D165" s="2" t="s">
        <v>57</v>
      </c>
      <c r="E165" s="20"/>
      <c r="F165" s="26" t="s">
        <v>26</v>
      </c>
      <c r="G165" s="67"/>
    </row>
    <row r="166" spans="2:7" ht="28.5" x14ac:dyDescent="0.3">
      <c r="B166" s="25">
        <f t="shared" si="5"/>
        <v>23</v>
      </c>
      <c r="C166" s="1" t="s">
        <v>58</v>
      </c>
      <c r="D166" s="33" t="s">
        <v>59</v>
      </c>
      <c r="E166" s="29">
        <f>E155*E165*E159</f>
        <v>0</v>
      </c>
      <c r="F166" s="18" t="s">
        <v>48</v>
      </c>
      <c r="G166" s="70"/>
    </row>
    <row r="167" spans="2:7" ht="15.75" x14ac:dyDescent="0.3">
      <c r="B167" s="25">
        <f t="shared" si="5"/>
        <v>24</v>
      </c>
      <c r="C167" s="1" t="s">
        <v>60</v>
      </c>
      <c r="D167" s="2" t="s">
        <v>61</v>
      </c>
      <c r="E167" s="29">
        <f>E155*E148*6/12</f>
        <v>0</v>
      </c>
      <c r="F167" s="18" t="s">
        <v>48</v>
      </c>
      <c r="G167" s="71"/>
    </row>
    <row r="168" spans="2:7" ht="31.5" x14ac:dyDescent="0.3">
      <c r="B168" s="44">
        <f t="shared" si="5"/>
        <v>25</v>
      </c>
      <c r="C168" s="1" t="s">
        <v>62</v>
      </c>
      <c r="D168" s="45" t="s">
        <v>63</v>
      </c>
      <c r="E168" s="30">
        <f>0.5*(E161-E166-E164)</f>
        <v>0</v>
      </c>
      <c r="F168" s="4" t="s">
        <v>48</v>
      </c>
      <c r="G168" s="69"/>
    </row>
    <row r="169" spans="2:7" ht="28.5" x14ac:dyDescent="0.3">
      <c r="B169" s="25">
        <f t="shared" si="5"/>
        <v>26</v>
      </c>
      <c r="C169" s="1" t="s">
        <v>64</v>
      </c>
      <c r="D169" s="2" t="s">
        <v>65</v>
      </c>
      <c r="E169" s="29">
        <f>E167+E166+E164+E168+E160</f>
        <v>0</v>
      </c>
      <c r="F169" s="18" t="s">
        <v>48</v>
      </c>
      <c r="G169" s="71"/>
    </row>
    <row r="170" spans="2:7" ht="15.75" x14ac:dyDescent="0.3">
      <c r="B170" s="25">
        <f t="shared" si="5"/>
        <v>27</v>
      </c>
      <c r="C170" s="32" t="s">
        <v>66</v>
      </c>
      <c r="D170" s="2" t="s">
        <v>65</v>
      </c>
      <c r="E170" s="29">
        <f>E169*7.48</f>
        <v>0</v>
      </c>
      <c r="F170" s="3" t="s">
        <v>67</v>
      </c>
      <c r="G170" s="69"/>
    </row>
    <row r="173" spans="2:7" ht="15.75" x14ac:dyDescent="0.25">
      <c r="B173" s="15" t="s">
        <v>75</v>
      </c>
      <c r="G173" s="66" t="s">
        <v>19</v>
      </c>
    </row>
    <row r="174" spans="2:7" x14ac:dyDescent="0.2">
      <c r="B174" s="74">
        <v>6</v>
      </c>
      <c r="C174" s="34" t="s">
        <v>20</v>
      </c>
      <c r="D174" s="6" t="s">
        <v>21</v>
      </c>
      <c r="E174" s="20"/>
      <c r="F174" s="18" t="s">
        <v>22</v>
      </c>
      <c r="G174" s="67"/>
    </row>
    <row r="175" spans="2:7" ht="38.25" x14ac:dyDescent="0.3">
      <c r="B175" s="19">
        <v>7</v>
      </c>
      <c r="C175" s="73" t="s">
        <v>24</v>
      </c>
      <c r="D175" s="5" t="s">
        <v>25</v>
      </c>
      <c r="E175" s="63"/>
      <c r="F175" s="4" t="s">
        <v>26</v>
      </c>
      <c r="G175" s="67"/>
    </row>
    <row r="176" spans="2:7" ht="15.75" x14ac:dyDescent="0.3">
      <c r="B176" s="19">
        <v>8</v>
      </c>
      <c r="C176" s="73" t="s">
        <v>27</v>
      </c>
      <c r="D176" s="5" t="s">
        <v>28</v>
      </c>
      <c r="E176" s="63"/>
      <c r="F176" s="4" t="s">
        <v>26</v>
      </c>
      <c r="G176" s="67"/>
    </row>
    <row r="177" spans="2:7" ht="38.25" x14ac:dyDescent="0.3">
      <c r="B177" s="19">
        <v>9</v>
      </c>
      <c r="C177" s="34" t="s">
        <v>29</v>
      </c>
      <c r="D177" s="5" t="s">
        <v>30</v>
      </c>
      <c r="E177" s="31">
        <f>E175-E176</f>
        <v>0</v>
      </c>
      <c r="F177" s="4" t="s">
        <v>26</v>
      </c>
      <c r="G177" s="72"/>
    </row>
    <row r="178" spans="2:7" x14ac:dyDescent="0.2">
      <c r="B178" s="88" t="s">
        <v>31</v>
      </c>
      <c r="C178" s="88"/>
      <c r="D178" s="88"/>
      <c r="E178" s="88"/>
      <c r="F178" s="88"/>
      <c r="G178" s="66" t="s">
        <v>19</v>
      </c>
    </row>
    <row r="179" spans="2:7" ht="12.75" customHeight="1" x14ac:dyDescent="0.2">
      <c r="B179" s="89">
        <v>10</v>
      </c>
      <c r="C179" s="90" t="s">
        <v>32</v>
      </c>
      <c r="D179" s="6" t="s">
        <v>33</v>
      </c>
      <c r="E179" s="14"/>
      <c r="F179" s="18" t="s">
        <v>26</v>
      </c>
      <c r="G179" s="67"/>
    </row>
    <row r="180" spans="2:7" x14ac:dyDescent="0.2">
      <c r="B180" s="89"/>
      <c r="C180" s="90"/>
      <c r="D180" s="6" t="s">
        <v>34</v>
      </c>
      <c r="E180" s="14"/>
      <c r="F180" s="18" t="s">
        <v>26</v>
      </c>
      <c r="G180" s="67"/>
    </row>
    <row r="181" spans="2:7" ht="15.75" x14ac:dyDescent="0.3">
      <c r="B181" s="89"/>
      <c r="C181" s="90"/>
      <c r="D181" s="6" t="s">
        <v>35</v>
      </c>
      <c r="E181" s="14"/>
      <c r="F181" s="18" t="s">
        <v>36</v>
      </c>
      <c r="G181" s="67"/>
    </row>
    <row r="182" spans="2:7" ht="15.75" x14ac:dyDescent="0.3">
      <c r="B182" s="25">
        <v>11</v>
      </c>
      <c r="C182" s="23" t="s">
        <v>37</v>
      </c>
      <c r="D182" s="28" t="s">
        <v>38</v>
      </c>
      <c r="E182" s="21"/>
      <c r="F182" s="26" t="s">
        <v>26</v>
      </c>
      <c r="G182" s="67"/>
    </row>
    <row r="183" spans="2:7" ht="25.5" x14ac:dyDescent="0.3">
      <c r="B183" s="25">
        <v>12</v>
      </c>
      <c r="C183" s="23" t="s">
        <v>39</v>
      </c>
      <c r="D183" s="28" t="s">
        <v>40</v>
      </c>
      <c r="E183" s="20"/>
      <c r="F183" s="42" t="s">
        <v>41</v>
      </c>
      <c r="G183" s="67"/>
    </row>
    <row r="184" spans="2:7" ht="15.75" x14ac:dyDescent="0.3">
      <c r="B184" s="74">
        <v>13</v>
      </c>
      <c r="C184" s="73" t="s">
        <v>42</v>
      </c>
      <c r="D184" s="6" t="s">
        <v>43</v>
      </c>
      <c r="E184" s="21"/>
      <c r="F184" s="18" t="s">
        <v>26</v>
      </c>
      <c r="G184" s="67"/>
    </row>
    <row r="185" spans="2:7" ht="25.5" x14ac:dyDescent="0.3">
      <c r="B185" s="74">
        <v>14</v>
      </c>
      <c r="C185" s="73" t="s">
        <v>44</v>
      </c>
      <c r="D185" s="6" t="s">
        <v>45</v>
      </c>
      <c r="E185" s="20"/>
      <c r="F185" s="42" t="s">
        <v>41</v>
      </c>
      <c r="G185" s="67"/>
    </row>
    <row r="186" spans="2:7" ht="51" x14ac:dyDescent="0.3">
      <c r="B186" s="74">
        <v>15</v>
      </c>
      <c r="C186" s="40" t="s">
        <v>46</v>
      </c>
      <c r="D186" s="6" t="s">
        <v>47</v>
      </c>
      <c r="E186" s="14"/>
      <c r="F186" s="18" t="s">
        <v>48</v>
      </c>
      <c r="G186" s="67"/>
    </row>
    <row r="187" spans="2:7" ht="44.25" x14ac:dyDescent="0.3">
      <c r="B187" s="74">
        <v>16</v>
      </c>
      <c r="C187" s="40" t="s">
        <v>49</v>
      </c>
      <c r="D187" s="2" t="s">
        <v>50</v>
      </c>
      <c r="E187" s="29">
        <f>E181*((E182*E183)+(E184*E185))</f>
        <v>0</v>
      </c>
      <c r="F187" s="18" t="s">
        <v>48</v>
      </c>
      <c r="G187" s="69"/>
    </row>
    <row r="188" spans="2:7" x14ac:dyDescent="0.2">
      <c r="B188" s="87" t="s">
        <v>51</v>
      </c>
      <c r="C188" s="88"/>
      <c r="D188" s="88"/>
      <c r="E188" s="88"/>
      <c r="F188" s="88"/>
      <c r="G188" s="66" t="s">
        <v>19</v>
      </c>
    </row>
    <row r="189" spans="2:7" ht="39.75" x14ac:dyDescent="0.3">
      <c r="B189" s="25">
        <v>20</v>
      </c>
      <c r="C189" s="1" t="s">
        <v>52</v>
      </c>
      <c r="D189" s="33" t="s">
        <v>53</v>
      </c>
      <c r="E189" s="20"/>
      <c r="F189" s="26" t="s">
        <v>26</v>
      </c>
      <c r="G189" s="67"/>
    </row>
    <row r="190" spans="2:7" ht="15.75" x14ac:dyDescent="0.3">
      <c r="B190" s="25">
        <f t="shared" ref="B190:B196" si="6">B189+1</f>
        <v>21</v>
      </c>
      <c r="C190" s="1" t="s">
        <v>54</v>
      </c>
      <c r="D190" s="33" t="s">
        <v>55</v>
      </c>
      <c r="E190" s="29">
        <f>E181*E189*E183</f>
        <v>0</v>
      </c>
      <c r="F190" s="18" t="s">
        <v>48</v>
      </c>
      <c r="G190" s="69"/>
    </row>
    <row r="191" spans="2:7" ht="66.75" x14ac:dyDescent="0.3">
      <c r="B191" s="25">
        <f t="shared" si="6"/>
        <v>22</v>
      </c>
      <c r="C191" s="43" t="s">
        <v>56</v>
      </c>
      <c r="D191" s="2" t="s">
        <v>57</v>
      </c>
      <c r="E191" s="20"/>
      <c r="F191" s="26" t="s">
        <v>26</v>
      </c>
      <c r="G191" s="67"/>
    </row>
    <row r="192" spans="2:7" ht="28.5" x14ac:dyDescent="0.3">
      <c r="B192" s="25">
        <f t="shared" si="6"/>
        <v>23</v>
      </c>
      <c r="C192" s="1" t="s">
        <v>58</v>
      </c>
      <c r="D192" s="33" t="s">
        <v>59</v>
      </c>
      <c r="E192" s="29">
        <f>E181*E191*E185</f>
        <v>0</v>
      </c>
      <c r="F192" s="18" t="s">
        <v>48</v>
      </c>
      <c r="G192" s="70"/>
    </row>
    <row r="193" spans="2:7" ht="15.75" x14ac:dyDescent="0.3">
      <c r="B193" s="25">
        <f t="shared" si="6"/>
        <v>24</v>
      </c>
      <c r="C193" s="1" t="s">
        <v>60</v>
      </c>
      <c r="D193" s="2" t="s">
        <v>61</v>
      </c>
      <c r="E193" s="29">
        <f>E181*E174*6/12</f>
        <v>0</v>
      </c>
      <c r="F193" s="18" t="s">
        <v>48</v>
      </c>
      <c r="G193" s="71"/>
    </row>
    <row r="194" spans="2:7" ht="31.5" x14ac:dyDescent="0.3">
      <c r="B194" s="44">
        <f t="shared" si="6"/>
        <v>25</v>
      </c>
      <c r="C194" s="1" t="s">
        <v>62</v>
      </c>
      <c r="D194" s="45" t="s">
        <v>63</v>
      </c>
      <c r="E194" s="30">
        <f>0.5*(E187-E192-E190)</f>
        <v>0</v>
      </c>
      <c r="F194" s="4" t="s">
        <v>48</v>
      </c>
      <c r="G194" s="69"/>
    </row>
    <row r="195" spans="2:7" ht="28.5" x14ac:dyDescent="0.3">
      <c r="B195" s="25">
        <f t="shared" si="6"/>
        <v>26</v>
      </c>
      <c r="C195" s="1" t="s">
        <v>64</v>
      </c>
      <c r="D195" s="2" t="s">
        <v>65</v>
      </c>
      <c r="E195" s="29">
        <f>E193+E192+E190+E194+E186</f>
        <v>0</v>
      </c>
      <c r="F195" s="18" t="s">
        <v>48</v>
      </c>
      <c r="G195" s="71"/>
    </row>
    <row r="196" spans="2:7" ht="15.75" x14ac:dyDescent="0.3">
      <c r="B196" s="25">
        <f t="shared" si="6"/>
        <v>27</v>
      </c>
      <c r="C196" s="32" t="s">
        <v>66</v>
      </c>
      <c r="D196" s="2" t="s">
        <v>65</v>
      </c>
      <c r="E196" s="29">
        <f>E195*7.48</f>
        <v>0</v>
      </c>
      <c r="F196" s="3" t="s">
        <v>67</v>
      </c>
      <c r="G196" s="69"/>
    </row>
    <row r="199" spans="2:7" ht="15.75" x14ac:dyDescent="0.25">
      <c r="B199" s="15" t="s">
        <v>76</v>
      </c>
      <c r="G199" s="66" t="s">
        <v>19</v>
      </c>
    </row>
    <row r="200" spans="2:7" x14ac:dyDescent="0.2">
      <c r="B200" s="74">
        <v>6</v>
      </c>
      <c r="C200" s="34" t="s">
        <v>20</v>
      </c>
      <c r="D200" s="6" t="s">
        <v>21</v>
      </c>
      <c r="E200" s="20"/>
      <c r="F200" s="18" t="s">
        <v>22</v>
      </c>
      <c r="G200" s="67"/>
    </row>
    <row r="201" spans="2:7" ht="38.25" x14ac:dyDescent="0.3">
      <c r="B201" s="19">
        <v>7</v>
      </c>
      <c r="C201" s="73" t="s">
        <v>24</v>
      </c>
      <c r="D201" s="5" t="s">
        <v>25</v>
      </c>
      <c r="E201" s="63"/>
      <c r="F201" s="4" t="s">
        <v>26</v>
      </c>
      <c r="G201" s="67"/>
    </row>
    <row r="202" spans="2:7" ht="15.75" x14ac:dyDescent="0.3">
      <c r="B202" s="19">
        <v>8</v>
      </c>
      <c r="C202" s="73" t="s">
        <v>27</v>
      </c>
      <c r="D202" s="5" t="s">
        <v>28</v>
      </c>
      <c r="E202" s="63"/>
      <c r="F202" s="4" t="s">
        <v>26</v>
      </c>
      <c r="G202" s="67"/>
    </row>
    <row r="203" spans="2:7" ht="38.25" x14ac:dyDescent="0.3">
      <c r="B203" s="19">
        <v>9</v>
      </c>
      <c r="C203" s="34" t="s">
        <v>29</v>
      </c>
      <c r="D203" s="5" t="s">
        <v>30</v>
      </c>
      <c r="E203" s="31">
        <f>E201-E202</f>
        <v>0</v>
      </c>
      <c r="F203" s="4" t="s">
        <v>26</v>
      </c>
      <c r="G203" s="72"/>
    </row>
    <row r="204" spans="2:7" x14ac:dyDescent="0.2">
      <c r="B204" s="88" t="s">
        <v>31</v>
      </c>
      <c r="C204" s="88"/>
      <c r="D204" s="88"/>
      <c r="E204" s="88"/>
      <c r="F204" s="88"/>
      <c r="G204" s="66" t="s">
        <v>19</v>
      </c>
    </row>
    <row r="205" spans="2:7" ht="12.75" customHeight="1" x14ac:dyDescent="0.2">
      <c r="B205" s="89">
        <v>10</v>
      </c>
      <c r="C205" s="90" t="s">
        <v>32</v>
      </c>
      <c r="D205" s="6" t="s">
        <v>33</v>
      </c>
      <c r="E205" s="14"/>
      <c r="F205" s="18" t="s">
        <v>26</v>
      </c>
      <c r="G205" s="67"/>
    </row>
    <row r="206" spans="2:7" x14ac:dyDescent="0.2">
      <c r="B206" s="89"/>
      <c r="C206" s="90"/>
      <c r="D206" s="6" t="s">
        <v>34</v>
      </c>
      <c r="E206" s="14"/>
      <c r="F206" s="18" t="s">
        <v>26</v>
      </c>
      <c r="G206" s="67"/>
    </row>
    <row r="207" spans="2:7" ht="15.75" x14ac:dyDescent="0.3">
      <c r="B207" s="89"/>
      <c r="C207" s="90"/>
      <c r="D207" s="6" t="s">
        <v>35</v>
      </c>
      <c r="E207" s="14"/>
      <c r="F207" s="18" t="s">
        <v>36</v>
      </c>
      <c r="G207" s="67"/>
    </row>
    <row r="208" spans="2:7" ht="15.75" x14ac:dyDescent="0.3">
      <c r="B208" s="25">
        <v>11</v>
      </c>
      <c r="C208" s="23" t="s">
        <v>37</v>
      </c>
      <c r="D208" s="28" t="s">
        <v>38</v>
      </c>
      <c r="E208" s="21"/>
      <c r="F208" s="26" t="s">
        <v>26</v>
      </c>
      <c r="G208" s="67"/>
    </row>
    <row r="209" spans="2:7" ht="25.5" x14ac:dyDescent="0.3">
      <c r="B209" s="25">
        <v>12</v>
      </c>
      <c r="C209" s="23" t="s">
        <v>39</v>
      </c>
      <c r="D209" s="28" t="s">
        <v>40</v>
      </c>
      <c r="E209" s="20"/>
      <c r="F209" s="42" t="s">
        <v>41</v>
      </c>
      <c r="G209" s="67"/>
    </row>
    <row r="210" spans="2:7" ht="15.75" x14ac:dyDescent="0.3">
      <c r="B210" s="74">
        <v>13</v>
      </c>
      <c r="C210" s="73" t="s">
        <v>42</v>
      </c>
      <c r="D210" s="6" t="s">
        <v>43</v>
      </c>
      <c r="E210" s="21"/>
      <c r="F210" s="18" t="s">
        <v>26</v>
      </c>
      <c r="G210" s="67"/>
    </row>
    <row r="211" spans="2:7" ht="25.5" x14ac:dyDescent="0.3">
      <c r="B211" s="74">
        <v>14</v>
      </c>
      <c r="C211" s="73" t="s">
        <v>44</v>
      </c>
      <c r="D211" s="6" t="s">
        <v>45</v>
      </c>
      <c r="E211" s="20"/>
      <c r="F211" s="42" t="s">
        <v>41</v>
      </c>
      <c r="G211" s="67"/>
    </row>
    <row r="212" spans="2:7" ht="51" x14ac:dyDescent="0.3">
      <c r="B212" s="74">
        <v>15</v>
      </c>
      <c r="C212" s="40" t="s">
        <v>46</v>
      </c>
      <c r="D212" s="6" t="s">
        <v>47</v>
      </c>
      <c r="E212" s="14"/>
      <c r="F212" s="18" t="s">
        <v>48</v>
      </c>
      <c r="G212" s="67"/>
    </row>
    <row r="213" spans="2:7" ht="44.25" x14ac:dyDescent="0.3">
      <c r="B213" s="74">
        <v>16</v>
      </c>
      <c r="C213" s="40" t="s">
        <v>49</v>
      </c>
      <c r="D213" s="2" t="s">
        <v>50</v>
      </c>
      <c r="E213" s="29">
        <f>E207*((E208*E209)+(E210*E211))</f>
        <v>0</v>
      </c>
      <c r="F213" s="18" t="s">
        <v>48</v>
      </c>
      <c r="G213" s="69"/>
    </row>
    <row r="214" spans="2:7" x14ac:dyDescent="0.2">
      <c r="B214" s="87" t="s">
        <v>51</v>
      </c>
      <c r="C214" s="88"/>
      <c r="D214" s="88"/>
      <c r="E214" s="88"/>
      <c r="F214" s="88"/>
      <c r="G214" s="66" t="s">
        <v>19</v>
      </c>
    </row>
    <row r="215" spans="2:7" ht="39.75" x14ac:dyDescent="0.3">
      <c r="B215" s="25">
        <v>20</v>
      </c>
      <c r="C215" s="1" t="s">
        <v>52</v>
      </c>
      <c r="D215" s="33" t="s">
        <v>53</v>
      </c>
      <c r="E215" s="20"/>
      <c r="F215" s="26" t="s">
        <v>26</v>
      </c>
      <c r="G215" s="67"/>
    </row>
    <row r="216" spans="2:7" ht="15.75" x14ac:dyDescent="0.3">
      <c r="B216" s="25">
        <f t="shared" ref="B216:B222" si="7">B215+1</f>
        <v>21</v>
      </c>
      <c r="C216" s="1" t="s">
        <v>54</v>
      </c>
      <c r="D216" s="33" t="s">
        <v>55</v>
      </c>
      <c r="E216" s="29">
        <f>E207*E215*E209</f>
        <v>0</v>
      </c>
      <c r="F216" s="18" t="s">
        <v>48</v>
      </c>
      <c r="G216" s="69"/>
    </row>
    <row r="217" spans="2:7" ht="66.75" x14ac:dyDescent="0.3">
      <c r="B217" s="25">
        <f t="shared" si="7"/>
        <v>22</v>
      </c>
      <c r="C217" s="43" t="s">
        <v>56</v>
      </c>
      <c r="D217" s="2" t="s">
        <v>57</v>
      </c>
      <c r="E217" s="20"/>
      <c r="F217" s="26" t="s">
        <v>26</v>
      </c>
      <c r="G217" s="67"/>
    </row>
    <row r="218" spans="2:7" ht="28.5" x14ac:dyDescent="0.3">
      <c r="B218" s="25">
        <f t="shared" si="7"/>
        <v>23</v>
      </c>
      <c r="C218" s="1" t="s">
        <v>58</v>
      </c>
      <c r="D218" s="33" t="s">
        <v>59</v>
      </c>
      <c r="E218" s="29">
        <f>E207*E217*E211</f>
        <v>0</v>
      </c>
      <c r="F218" s="18" t="s">
        <v>48</v>
      </c>
      <c r="G218" s="70"/>
    </row>
    <row r="219" spans="2:7" ht="15.75" x14ac:dyDescent="0.3">
      <c r="B219" s="25">
        <f t="shared" si="7"/>
        <v>24</v>
      </c>
      <c r="C219" s="1" t="s">
        <v>60</v>
      </c>
      <c r="D219" s="2" t="s">
        <v>61</v>
      </c>
      <c r="E219" s="29">
        <f>E207*E200*6/12</f>
        <v>0</v>
      </c>
      <c r="F219" s="18" t="s">
        <v>48</v>
      </c>
      <c r="G219" s="71"/>
    </row>
    <row r="220" spans="2:7" ht="31.5" x14ac:dyDescent="0.3">
      <c r="B220" s="44">
        <f t="shared" si="7"/>
        <v>25</v>
      </c>
      <c r="C220" s="1" t="s">
        <v>62</v>
      </c>
      <c r="D220" s="45" t="s">
        <v>63</v>
      </c>
      <c r="E220" s="30">
        <f>0.5*(E213-E218-E216)</f>
        <v>0</v>
      </c>
      <c r="F220" s="4" t="s">
        <v>48</v>
      </c>
      <c r="G220" s="69"/>
    </row>
    <row r="221" spans="2:7" ht="28.5" x14ac:dyDescent="0.3">
      <c r="B221" s="25">
        <f t="shared" si="7"/>
        <v>26</v>
      </c>
      <c r="C221" s="1" t="s">
        <v>64</v>
      </c>
      <c r="D221" s="2" t="s">
        <v>65</v>
      </c>
      <c r="E221" s="29">
        <f>E219+E218+E216+E220+E212</f>
        <v>0</v>
      </c>
      <c r="F221" s="18" t="s">
        <v>48</v>
      </c>
      <c r="G221" s="71"/>
    </row>
    <row r="222" spans="2:7" ht="15.75" x14ac:dyDescent="0.3">
      <c r="B222" s="25">
        <f t="shared" si="7"/>
        <v>27</v>
      </c>
      <c r="C222" s="32" t="s">
        <v>66</v>
      </c>
      <c r="D222" s="2" t="s">
        <v>65</v>
      </c>
      <c r="E222" s="29">
        <f>E221*7.48</f>
        <v>0</v>
      </c>
      <c r="F222" s="3" t="s">
        <v>67</v>
      </c>
      <c r="G222" s="69"/>
    </row>
    <row r="223" spans="2:7" x14ac:dyDescent="0.2">
      <c r="B223" s="41" t="s">
        <v>77</v>
      </c>
    </row>
    <row r="224" spans="2:7" ht="13.5" thickBot="1" x14ac:dyDescent="0.25"/>
    <row r="225" spans="2:6" ht="17.25" thickTop="1" thickBot="1" x14ac:dyDescent="0.3">
      <c r="B225" s="35" t="s">
        <v>78</v>
      </c>
      <c r="C225" s="36"/>
      <c r="D225" s="37" t="s">
        <v>79</v>
      </c>
      <c r="E225" s="38">
        <f>(E39+E66+E92+E118+E144+E170+E196+E222)</f>
        <v>0</v>
      </c>
      <c r="F225" s="39" t="s">
        <v>67</v>
      </c>
    </row>
    <row r="226" spans="2:6" ht="13.5" thickTop="1" x14ac:dyDescent="0.2"/>
    <row r="227" spans="2:6" x14ac:dyDescent="0.2">
      <c r="B227" s="46" t="s">
        <v>80</v>
      </c>
    </row>
  </sheetData>
  <mergeCells count="37">
    <mergeCell ref="I16:S16"/>
    <mergeCell ref="B16:F16"/>
    <mergeCell ref="C75:C77"/>
    <mergeCell ref="B21:F21"/>
    <mergeCell ref="B22:B24"/>
    <mergeCell ref="C22:C24"/>
    <mergeCell ref="B31:F31"/>
    <mergeCell ref="B48:F48"/>
    <mergeCell ref="B49:B51"/>
    <mergeCell ref="C49:C51"/>
    <mergeCell ref="B58:F58"/>
    <mergeCell ref="B74:F74"/>
    <mergeCell ref="B75:B77"/>
    <mergeCell ref="B214:F214"/>
    <mergeCell ref="B153:B155"/>
    <mergeCell ref="C153:C155"/>
    <mergeCell ref="B162:F162"/>
    <mergeCell ref="B178:F178"/>
    <mergeCell ref="B188:F188"/>
    <mergeCell ref="B204:F204"/>
    <mergeCell ref="B205:B207"/>
    <mergeCell ref="C205:C207"/>
    <mergeCell ref="C179:C181"/>
    <mergeCell ref="B179:B181"/>
    <mergeCell ref="B152:F152"/>
    <mergeCell ref="B110:F110"/>
    <mergeCell ref="B126:F126"/>
    <mergeCell ref="B127:B129"/>
    <mergeCell ref="C127:C129"/>
    <mergeCell ref="B136:F136"/>
    <mergeCell ref="B8:C8"/>
    <mergeCell ref="B84:F84"/>
    <mergeCell ref="B100:F100"/>
    <mergeCell ref="B101:B103"/>
    <mergeCell ref="C101:C103"/>
    <mergeCell ref="A12:C13"/>
    <mergeCell ref="E13:G14"/>
  </mergeCells>
  <pageMargins left="0.25" right="0.25" top="0.75" bottom="0.75" header="0.3" footer="0.3"/>
  <pageSetup scale="65" fitToHeight="0" orientation="portrait" r:id="rId1"/>
  <headerFooter alignWithMargins="0">
    <oddFooter>&amp;L&amp;8
MWRDGC:DRC Calculation Worksheet
&amp;Z&amp;F&amp;R&amp;8Page &amp;P</oddFooter>
  </headerFooter>
  <rowBreaks count="7" manualBreakCount="7">
    <brk id="41" max="16383" man="1"/>
    <brk id="67" max="16383" man="1"/>
    <brk id="93" max="16383" man="1"/>
    <brk id="119" max="16383" man="1"/>
    <brk id="145" max="16383" man="1"/>
    <brk id="171" max="16383" man="1"/>
    <brk id="197" max="16383" man="1"/>
  </rowBreaks>
  <colBreaks count="1" manualBreakCount="1">
    <brk id="2"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057BB-4C05-4B12-9D24-8459C209F9F9}">
  <dimension ref="B2:Z66"/>
  <sheetViews>
    <sheetView topLeftCell="A21" workbookViewId="0">
      <selection activeCell="A65" sqref="A65:XFD66"/>
    </sheetView>
  </sheetViews>
  <sheetFormatPr defaultRowHeight="15" x14ac:dyDescent="0.25"/>
  <cols>
    <col min="1" max="3" width="9.140625" style="56"/>
    <col min="4" max="4" width="13.85546875" style="56" customWidth="1"/>
    <col min="5" max="5" width="9.140625" style="56"/>
    <col min="6" max="6" width="9.85546875" style="56" customWidth="1"/>
    <col min="7" max="16384" width="9.140625" style="56"/>
  </cols>
  <sheetData>
    <row r="2" spans="2:26" x14ac:dyDescent="0.25">
      <c r="B2" s="56" t="s">
        <v>82</v>
      </c>
    </row>
    <row r="3" spans="2:26" x14ac:dyDescent="0.25">
      <c r="C3" s="56" t="s">
        <v>84</v>
      </c>
    </row>
    <row r="4" spans="2:26" x14ac:dyDescent="0.25">
      <c r="C4" s="79" t="s">
        <v>129</v>
      </c>
    </row>
    <row r="5" spans="2:26" x14ac:dyDescent="0.25">
      <c r="C5" s="56" t="s">
        <v>85</v>
      </c>
    </row>
    <row r="6" spans="2:26" x14ac:dyDescent="0.25">
      <c r="C6" s="79" t="s">
        <v>130</v>
      </c>
    </row>
    <row r="7" spans="2:26" x14ac:dyDescent="0.25">
      <c r="C7" s="59" t="s">
        <v>86</v>
      </c>
    </row>
    <row r="8" spans="2:26" x14ac:dyDescent="0.25">
      <c r="C8" s="59" t="s">
        <v>87</v>
      </c>
    </row>
    <row r="9" spans="2:26" x14ac:dyDescent="0.25">
      <c r="C9" s="59" t="s">
        <v>88</v>
      </c>
    </row>
    <row r="10" spans="2:26" x14ac:dyDescent="0.25">
      <c r="C10" s="59" t="s">
        <v>89</v>
      </c>
    </row>
    <row r="11" spans="2:26" x14ac:dyDescent="0.25">
      <c r="C11" s="79" t="s">
        <v>131</v>
      </c>
    </row>
    <row r="12" spans="2:26" x14ac:dyDescent="0.25">
      <c r="C12" s="59" t="s">
        <v>90</v>
      </c>
    </row>
    <row r="13" spans="2:26" x14ac:dyDescent="0.25">
      <c r="C13" s="59" t="s">
        <v>91</v>
      </c>
    </row>
    <row r="14" spans="2:26" x14ac:dyDescent="0.25">
      <c r="C14" s="62" t="s">
        <v>92</v>
      </c>
      <c r="J14" s="61"/>
      <c r="K14" s="61"/>
      <c r="L14" s="61"/>
      <c r="M14" s="61"/>
      <c r="N14" s="61"/>
      <c r="O14" s="61"/>
      <c r="P14" s="61"/>
      <c r="Q14" s="61"/>
      <c r="R14" s="61"/>
      <c r="S14" s="61"/>
      <c r="T14" s="61"/>
      <c r="U14" s="61"/>
      <c r="V14" s="61"/>
      <c r="W14" s="61"/>
      <c r="X14" s="61"/>
      <c r="Y14" s="61"/>
      <c r="Z14" s="61"/>
    </row>
    <row r="15" spans="2:26" x14ac:dyDescent="0.25">
      <c r="C15" s="62" t="s">
        <v>93</v>
      </c>
      <c r="J15" s="61"/>
      <c r="K15" s="61"/>
      <c r="L15" s="61"/>
      <c r="M15" s="61"/>
      <c r="N15" s="61"/>
      <c r="O15" s="61"/>
      <c r="P15" s="61"/>
      <c r="Q15" s="61"/>
      <c r="R15" s="61"/>
      <c r="S15" s="61"/>
      <c r="T15" s="61"/>
      <c r="U15" s="61"/>
      <c r="V15" s="61"/>
      <c r="W15" s="61"/>
      <c r="X15" s="61"/>
      <c r="Y15" s="61"/>
      <c r="Z15" s="61"/>
    </row>
    <row r="16" spans="2:26" x14ac:dyDescent="0.25">
      <c r="C16" s="56" t="s">
        <v>94</v>
      </c>
      <c r="J16" s="61"/>
      <c r="K16" s="61"/>
      <c r="L16" s="61"/>
      <c r="M16" s="61"/>
      <c r="N16" s="61"/>
      <c r="O16" s="61"/>
      <c r="P16" s="61"/>
      <c r="Q16" s="61"/>
      <c r="R16" s="61"/>
      <c r="S16" s="61"/>
      <c r="T16" s="61"/>
      <c r="U16" s="61"/>
      <c r="V16" s="61"/>
      <c r="W16" s="61"/>
      <c r="X16" s="61"/>
      <c r="Y16" s="61"/>
      <c r="Z16" s="61"/>
    </row>
    <row r="17" spans="3:26" x14ac:dyDescent="0.25">
      <c r="J17" s="61"/>
      <c r="K17" s="61"/>
      <c r="L17" s="61"/>
      <c r="M17" s="61"/>
      <c r="N17" s="61"/>
      <c r="O17" s="61"/>
      <c r="P17" s="61"/>
      <c r="Q17" s="61"/>
      <c r="R17" s="61"/>
      <c r="S17" s="61"/>
      <c r="T17" s="61"/>
      <c r="U17" s="61"/>
      <c r="V17" s="61"/>
      <c r="W17" s="61"/>
      <c r="X17" s="61"/>
      <c r="Y17" s="61"/>
      <c r="Z17" s="61"/>
    </row>
    <row r="18" spans="3:26" x14ac:dyDescent="0.25">
      <c r="C18" s="56" t="s">
        <v>95</v>
      </c>
      <c r="J18" s="61"/>
      <c r="K18" s="61"/>
      <c r="L18" s="61"/>
      <c r="M18" s="61"/>
      <c r="N18" s="61"/>
      <c r="O18" s="61"/>
      <c r="P18" s="61"/>
      <c r="Q18" s="61"/>
      <c r="R18" s="61"/>
      <c r="S18" s="61"/>
      <c r="T18" s="61"/>
      <c r="U18" s="61"/>
      <c r="V18" s="61"/>
      <c r="W18" s="61"/>
      <c r="X18" s="61"/>
      <c r="Y18" s="61"/>
      <c r="Z18" s="61"/>
    </row>
    <row r="19" spans="3:26" x14ac:dyDescent="0.25">
      <c r="D19" s="79" t="s">
        <v>132</v>
      </c>
      <c r="J19" s="61"/>
      <c r="K19" s="61"/>
      <c r="L19" s="61"/>
      <c r="M19" s="61"/>
      <c r="N19" s="61"/>
      <c r="O19" s="61"/>
      <c r="P19" s="61"/>
      <c r="Q19" s="61"/>
      <c r="R19" s="61"/>
      <c r="S19" s="61"/>
      <c r="T19" s="61"/>
      <c r="U19" s="61"/>
      <c r="V19" s="61"/>
      <c r="W19" s="61"/>
      <c r="X19" s="61"/>
      <c r="Y19" s="61"/>
      <c r="Z19" s="61"/>
    </row>
    <row r="20" spans="3:26" x14ac:dyDescent="0.25">
      <c r="D20" s="79" t="s">
        <v>133</v>
      </c>
      <c r="J20" s="61"/>
      <c r="K20" s="61"/>
      <c r="L20" s="61"/>
      <c r="M20" s="61"/>
      <c r="N20" s="61"/>
      <c r="O20" s="61"/>
      <c r="P20" s="61"/>
      <c r="Q20" s="61"/>
      <c r="R20" s="61"/>
      <c r="S20" s="61"/>
      <c r="T20" s="61"/>
      <c r="U20" s="61"/>
      <c r="V20" s="61"/>
      <c r="W20" s="61"/>
      <c r="X20" s="61"/>
      <c r="Y20" s="61"/>
      <c r="Z20" s="61"/>
    </row>
    <row r="21" spans="3:26" x14ac:dyDescent="0.25">
      <c r="D21" s="79" t="s">
        <v>134</v>
      </c>
      <c r="J21" s="61"/>
      <c r="K21" s="61"/>
      <c r="L21" s="61"/>
      <c r="M21" s="61"/>
      <c r="N21" s="61"/>
      <c r="O21" s="61"/>
      <c r="P21" s="61"/>
      <c r="Q21" s="61"/>
      <c r="R21" s="61"/>
      <c r="S21" s="61"/>
      <c r="T21" s="61"/>
      <c r="U21" s="61"/>
      <c r="V21" s="61"/>
      <c r="W21" s="61"/>
      <c r="X21" s="61"/>
      <c r="Y21" s="61"/>
      <c r="Z21" s="61"/>
    </row>
    <row r="22" spans="3:26" x14ac:dyDescent="0.25">
      <c r="J22" s="61"/>
      <c r="K22" s="61"/>
      <c r="L22" s="61"/>
      <c r="M22" s="61"/>
      <c r="N22" s="61"/>
      <c r="O22" s="61"/>
      <c r="P22" s="61"/>
      <c r="Q22" s="61"/>
      <c r="R22" s="61"/>
      <c r="S22" s="61"/>
      <c r="T22" s="61"/>
      <c r="U22" s="61"/>
      <c r="V22" s="61"/>
      <c r="W22" s="61"/>
      <c r="X22" s="61"/>
      <c r="Y22" s="61"/>
      <c r="Z22" s="61"/>
    </row>
    <row r="23" spans="3:26" x14ac:dyDescent="0.25">
      <c r="C23" s="56" t="s">
        <v>96</v>
      </c>
      <c r="J23" s="61"/>
      <c r="K23" s="61"/>
      <c r="L23" s="61"/>
      <c r="M23" s="61"/>
      <c r="N23" s="61"/>
      <c r="O23" s="61"/>
      <c r="P23" s="61"/>
      <c r="Q23" s="61"/>
      <c r="R23" s="61"/>
      <c r="S23" s="61"/>
      <c r="T23" s="61"/>
      <c r="U23" s="61"/>
      <c r="V23" s="61"/>
      <c r="W23" s="61"/>
      <c r="X23" s="61"/>
      <c r="Y23" s="61"/>
      <c r="Z23" s="61"/>
    </row>
    <row r="24" spans="3:26" x14ac:dyDescent="0.25">
      <c r="D24" s="79" t="s">
        <v>135</v>
      </c>
      <c r="J24" s="61"/>
      <c r="K24" s="61"/>
      <c r="L24" s="61"/>
      <c r="M24" s="61"/>
      <c r="N24" s="61"/>
      <c r="O24" s="61"/>
      <c r="P24" s="61"/>
      <c r="Q24" s="61"/>
      <c r="R24" s="61"/>
      <c r="S24" s="61"/>
      <c r="T24" s="61"/>
      <c r="U24" s="61"/>
      <c r="V24" s="61"/>
      <c r="W24" s="61"/>
      <c r="X24" s="61"/>
      <c r="Y24" s="61"/>
      <c r="Z24" s="61"/>
    </row>
    <row r="25" spans="3:26" x14ac:dyDescent="0.25">
      <c r="D25" s="79" t="s">
        <v>136</v>
      </c>
      <c r="J25" s="61"/>
      <c r="K25" s="61"/>
      <c r="L25" s="61"/>
      <c r="M25" s="61"/>
      <c r="N25" s="61"/>
      <c r="O25" s="61"/>
      <c r="P25" s="61"/>
      <c r="Q25" s="61"/>
      <c r="R25" s="61"/>
      <c r="S25" s="61"/>
      <c r="T25" s="61"/>
      <c r="U25" s="61"/>
      <c r="V25" s="61"/>
      <c r="W25" s="61"/>
      <c r="X25" s="61"/>
      <c r="Y25" s="61"/>
      <c r="Z25" s="61"/>
    </row>
    <row r="26" spans="3:26" x14ac:dyDescent="0.25">
      <c r="C26" s="56" t="s">
        <v>97</v>
      </c>
      <c r="J26" s="61"/>
      <c r="K26" s="61"/>
      <c r="L26" s="61"/>
      <c r="M26" s="61"/>
      <c r="N26" s="61"/>
      <c r="O26" s="61"/>
      <c r="P26" s="61"/>
      <c r="Q26" s="61"/>
      <c r="R26" s="61"/>
      <c r="S26" s="61"/>
      <c r="T26" s="61"/>
      <c r="U26" s="61"/>
      <c r="V26" s="61"/>
      <c r="W26" s="61"/>
      <c r="X26" s="61"/>
      <c r="Y26" s="61"/>
      <c r="Z26" s="61"/>
    </row>
    <row r="27" spans="3:26" x14ac:dyDescent="0.25">
      <c r="D27" s="56" t="s">
        <v>98</v>
      </c>
      <c r="E27" s="56">
        <v>0.41</v>
      </c>
      <c r="J27" s="61"/>
      <c r="K27" s="61"/>
      <c r="L27" s="61"/>
      <c r="M27" s="61"/>
      <c r="N27" s="61"/>
      <c r="O27" s="61"/>
      <c r="P27" s="61"/>
      <c r="Q27" s="61"/>
      <c r="R27" s="61"/>
      <c r="S27" s="61"/>
      <c r="T27" s="61"/>
      <c r="U27" s="61"/>
      <c r="V27" s="61"/>
      <c r="W27" s="61"/>
      <c r="X27" s="61"/>
      <c r="Y27" s="61"/>
      <c r="Z27" s="61"/>
    </row>
    <row r="28" spans="3:26" s="60" customFormat="1" x14ac:dyDescent="0.25">
      <c r="D28" s="60" t="s">
        <v>99</v>
      </c>
      <c r="E28" s="60">
        <v>0.38</v>
      </c>
      <c r="J28" s="61"/>
      <c r="K28" s="61"/>
      <c r="L28" s="61"/>
      <c r="M28" s="61"/>
      <c r="N28" s="61"/>
      <c r="O28" s="61"/>
      <c r="P28" s="61"/>
      <c r="Q28" s="61"/>
      <c r="R28" s="61"/>
      <c r="S28" s="61"/>
      <c r="T28" s="61"/>
      <c r="U28" s="61"/>
      <c r="V28" s="61"/>
      <c r="W28" s="61"/>
      <c r="X28" s="61"/>
      <c r="Y28" s="61"/>
      <c r="Z28" s="61"/>
    </row>
    <row r="29" spans="3:26" s="60" customFormat="1" x14ac:dyDescent="0.25">
      <c r="D29" s="60" t="s">
        <v>100</v>
      </c>
      <c r="E29" s="60">
        <v>0.28000000000000003</v>
      </c>
      <c r="J29" s="61"/>
      <c r="K29" s="61"/>
      <c r="L29" s="61"/>
      <c r="M29" s="61"/>
      <c r="N29" s="61"/>
      <c r="O29" s="61"/>
      <c r="P29" s="61"/>
      <c r="Q29" s="61"/>
      <c r="R29" s="61"/>
      <c r="S29" s="61"/>
      <c r="T29" s="61"/>
      <c r="U29" s="61"/>
      <c r="V29" s="61"/>
      <c r="W29" s="61"/>
      <c r="X29" s="61"/>
      <c r="Y29" s="61"/>
      <c r="Z29" s="61"/>
    </row>
    <row r="30" spans="3:26" x14ac:dyDescent="0.25">
      <c r="D30" s="56" t="s">
        <v>101</v>
      </c>
      <c r="E30" s="56">
        <v>0.28000000000000003</v>
      </c>
      <c r="J30" s="61"/>
      <c r="K30" s="61"/>
      <c r="L30" s="61"/>
      <c r="M30" s="61"/>
      <c r="N30" s="61"/>
      <c r="O30" s="61"/>
      <c r="P30" s="61"/>
      <c r="Q30" s="61"/>
      <c r="R30" s="61"/>
      <c r="S30" s="61"/>
      <c r="T30" s="61"/>
      <c r="U30" s="61"/>
      <c r="V30" s="61"/>
      <c r="W30" s="61"/>
      <c r="X30" s="61"/>
      <c r="Y30" s="61"/>
      <c r="Z30" s="61"/>
    </row>
    <row r="31" spans="3:26" x14ac:dyDescent="0.25">
      <c r="D31" s="56" t="s">
        <v>102</v>
      </c>
      <c r="E31" s="56">
        <v>0.25</v>
      </c>
      <c r="J31" s="61"/>
      <c r="K31" s="61"/>
      <c r="L31" s="61"/>
      <c r="M31" s="61"/>
      <c r="N31" s="61"/>
      <c r="O31" s="61"/>
      <c r="P31" s="61"/>
      <c r="Q31" s="61"/>
      <c r="R31" s="61"/>
      <c r="S31" s="61"/>
      <c r="T31" s="61"/>
      <c r="U31" s="61"/>
      <c r="V31" s="61"/>
      <c r="W31" s="61"/>
      <c r="X31" s="61"/>
      <c r="Y31" s="61"/>
      <c r="Z31" s="61"/>
    </row>
    <row r="32" spans="3:26" x14ac:dyDescent="0.25">
      <c r="D32" s="56" t="s">
        <v>103</v>
      </c>
      <c r="E32" s="56">
        <v>0.38700000000000001</v>
      </c>
      <c r="F32" s="56" t="s">
        <v>104</v>
      </c>
      <c r="J32" s="61"/>
      <c r="K32" s="61"/>
      <c r="L32" s="61"/>
      <c r="M32" s="61"/>
      <c r="N32" s="61"/>
      <c r="O32" s="61"/>
      <c r="P32" s="61"/>
      <c r="Q32" s="61"/>
      <c r="R32" s="61"/>
      <c r="S32" s="61"/>
      <c r="T32" s="61"/>
      <c r="U32" s="61"/>
      <c r="V32" s="61"/>
      <c r="W32" s="61"/>
      <c r="X32" s="61"/>
      <c r="Y32" s="61"/>
      <c r="Z32" s="61"/>
    </row>
    <row r="33" spans="3:26" s="80" customFormat="1" x14ac:dyDescent="0.25">
      <c r="D33" s="80" t="s">
        <v>105</v>
      </c>
      <c r="E33" s="81" t="s">
        <v>137</v>
      </c>
      <c r="J33" s="82"/>
      <c r="K33" s="82"/>
      <c r="L33" s="82"/>
      <c r="M33" s="82"/>
      <c r="N33" s="82"/>
      <c r="O33" s="82"/>
      <c r="P33" s="82"/>
      <c r="Q33" s="82"/>
      <c r="R33" s="82"/>
      <c r="S33" s="82"/>
      <c r="T33" s="82"/>
      <c r="U33" s="82"/>
      <c r="V33" s="82"/>
      <c r="W33" s="82"/>
      <c r="X33" s="82"/>
      <c r="Y33" s="82"/>
      <c r="Z33" s="82"/>
    </row>
    <row r="34" spans="3:26" x14ac:dyDescent="0.25">
      <c r="C34" s="79" t="s">
        <v>138</v>
      </c>
      <c r="J34" s="61"/>
      <c r="K34" s="61"/>
      <c r="L34" s="61"/>
      <c r="M34" s="61"/>
      <c r="N34" s="61"/>
      <c r="O34" s="61"/>
      <c r="P34" s="61"/>
      <c r="Q34" s="61"/>
      <c r="R34" s="61"/>
      <c r="S34" s="61"/>
      <c r="T34" s="61"/>
      <c r="U34" s="61"/>
      <c r="V34" s="61"/>
      <c r="W34" s="61"/>
      <c r="X34" s="61"/>
      <c r="Y34" s="61"/>
      <c r="Z34" s="61"/>
    </row>
    <row r="35" spans="3:26" x14ac:dyDescent="0.25">
      <c r="D35" s="56" t="s">
        <v>106</v>
      </c>
    </row>
    <row r="36" spans="3:26" x14ac:dyDescent="0.25">
      <c r="E36" s="56" t="s">
        <v>107</v>
      </c>
      <c r="F36" s="56" t="s">
        <v>108</v>
      </c>
    </row>
    <row r="37" spans="3:26" x14ac:dyDescent="0.25">
      <c r="E37" s="56" t="s">
        <v>109</v>
      </c>
      <c r="F37" s="56" t="s">
        <v>99</v>
      </c>
    </row>
    <row r="38" spans="3:26" x14ac:dyDescent="0.25">
      <c r="D38" s="56" t="s">
        <v>110</v>
      </c>
    </row>
    <row r="39" spans="3:26" x14ac:dyDescent="0.25">
      <c r="E39" s="56" t="s">
        <v>109</v>
      </c>
      <c r="F39" s="56" t="s">
        <v>102</v>
      </c>
    </row>
    <row r="40" spans="3:26" x14ac:dyDescent="0.25">
      <c r="E40" s="56" t="s">
        <v>111</v>
      </c>
      <c r="F40" s="56" t="s">
        <v>112</v>
      </c>
    </row>
    <row r="42" spans="3:26" x14ac:dyDescent="0.25">
      <c r="C42" s="56" t="s">
        <v>113</v>
      </c>
    </row>
    <row r="43" spans="3:26" s="58" customFormat="1" x14ac:dyDescent="0.25">
      <c r="D43" s="58" t="s">
        <v>114</v>
      </c>
    </row>
    <row r="44" spans="3:26" x14ac:dyDescent="0.25">
      <c r="D44" s="57" t="s">
        <v>115</v>
      </c>
      <c r="E44" s="83" t="s">
        <v>116</v>
      </c>
      <c r="F44" s="83" t="s">
        <v>117</v>
      </c>
      <c r="G44" s="83" t="s">
        <v>118</v>
      </c>
    </row>
    <row r="45" spans="3:26" x14ac:dyDescent="0.25">
      <c r="D45" s="57" t="s">
        <v>108</v>
      </c>
      <c r="E45" s="77">
        <v>0.28000000000000003</v>
      </c>
      <c r="F45" s="77">
        <f>2/12</f>
        <v>0.16666666666666666</v>
      </c>
      <c r="G45" s="77">
        <f>E45*F45</f>
        <v>4.6666666666666669E-2</v>
      </c>
    </row>
    <row r="46" spans="3:26" x14ac:dyDescent="0.25">
      <c r="D46" s="57" t="s">
        <v>99</v>
      </c>
      <c r="E46" s="77">
        <v>0.38</v>
      </c>
      <c r="F46" s="77">
        <f>4/12</f>
        <v>0.33333333333333331</v>
      </c>
      <c r="G46" s="77">
        <f>E46*F46</f>
        <v>0.12666666666666665</v>
      </c>
    </row>
    <row r="47" spans="3:26" x14ac:dyDescent="0.25">
      <c r="E47" s="83" t="s">
        <v>119</v>
      </c>
      <c r="F47" s="77">
        <f>SUM(F45:F46)</f>
        <v>0.5</v>
      </c>
      <c r="G47" s="77">
        <f>SUM(G45:G46)</f>
        <v>0.17333333333333331</v>
      </c>
    </row>
    <row r="48" spans="3:26" x14ac:dyDescent="0.25">
      <c r="E48" s="77"/>
      <c r="F48" s="83" t="s">
        <v>120</v>
      </c>
      <c r="G48" s="77">
        <f>G47/F47</f>
        <v>0.34666666666666662</v>
      </c>
    </row>
    <row r="49" spans="4:7" x14ac:dyDescent="0.25">
      <c r="E49" s="77"/>
      <c r="F49" s="77"/>
      <c r="G49" s="77"/>
    </row>
    <row r="50" spans="4:7" s="58" customFormat="1" x14ac:dyDescent="0.25">
      <c r="D50" s="58" t="s">
        <v>121</v>
      </c>
      <c r="E50" s="84"/>
      <c r="F50" s="84"/>
      <c r="G50" s="84"/>
    </row>
    <row r="51" spans="4:7" x14ac:dyDescent="0.25">
      <c r="D51" s="57" t="s">
        <v>115</v>
      </c>
      <c r="E51" s="83" t="s">
        <v>116</v>
      </c>
      <c r="F51" s="83" t="s">
        <v>117</v>
      </c>
      <c r="G51" s="83" t="s">
        <v>118</v>
      </c>
    </row>
    <row r="52" spans="4:7" x14ac:dyDescent="0.25">
      <c r="D52" s="57" t="s">
        <v>108</v>
      </c>
      <c r="E52" s="77">
        <v>0.28000000000000003</v>
      </c>
      <c r="F52" s="77">
        <f>2/12</f>
        <v>0.16666666666666666</v>
      </c>
      <c r="G52" s="77">
        <f>E52*F52</f>
        <v>4.6666666666666669E-2</v>
      </c>
    </row>
    <row r="53" spans="4:7" x14ac:dyDescent="0.25">
      <c r="D53" s="57" t="s">
        <v>99</v>
      </c>
      <c r="E53" s="77">
        <v>0.38</v>
      </c>
      <c r="F53" s="77">
        <f>4/12</f>
        <v>0.33333333333333331</v>
      </c>
      <c r="G53" s="77">
        <f>E53*F53</f>
        <v>0.12666666666666665</v>
      </c>
    </row>
    <row r="54" spans="4:7" x14ac:dyDescent="0.25">
      <c r="D54" s="57" t="s">
        <v>98</v>
      </c>
      <c r="E54" s="77">
        <v>0.41</v>
      </c>
      <c r="F54" s="77">
        <f>6/12</f>
        <v>0.5</v>
      </c>
      <c r="G54" s="77">
        <f>E54*F54</f>
        <v>0.20499999999999999</v>
      </c>
    </row>
    <row r="55" spans="4:7" x14ac:dyDescent="0.25">
      <c r="E55" s="83" t="s">
        <v>119</v>
      </c>
      <c r="F55" s="77">
        <f>SUM(F52:F54)</f>
        <v>1</v>
      </c>
      <c r="G55" s="77">
        <f>SUM(G52:G54)</f>
        <v>0.3783333333333333</v>
      </c>
    </row>
    <row r="56" spans="4:7" x14ac:dyDescent="0.25">
      <c r="E56" s="77"/>
      <c r="F56" s="83" t="s">
        <v>120</v>
      </c>
      <c r="G56" s="77">
        <f>G55/F55</f>
        <v>0.3783333333333333</v>
      </c>
    </row>
    <row r="57" spans="4:7" x14ac:dyDescent="0.25">
      <c r="E57" s="77"/>
      <c r="F57" s="77"/>
      <c r="G57" s="77"/>
    </row>
    <row r="58" spans="4:7" s="58" customFormat="1" x14ac:dyDescent="0.25">
      <c r="D58" s="58" t="s">
        <v>122</v>
      </c>
      <c r="E58" s="84"/>
      <c r="F58" s="84"/>
      <c r="G58" s="84"/>
    </row>
    <row r="59" spans="4:7" x14ac:dyDescent="0.25">
      <c r="D59" s="57" t="s">
        <v>115</v>
      </c>
      <c r="E59" s="83" t="s">
        <v>116</v>
      </c>
      <c r="F59" s="83" t="s">
        <v>117</v>
      </c>
      <c r="G59" s="83" t="s">
        <v>118</v>
      </c>
    </row>
    <row r="60" spans="4:7" x14ac:dyDescent="0.25">
      <c r="D60" s="57" t="s">
        <v>99</v>
      </c>
      <c r="E60" s="77">
        <v>0.38</v>
      </c>
      <c r="F60" s="77">
        <f>10/12</f>
        <v>0.83333333333333337</v>
      </c>
      <c r="G60" s="77">
        <f>E60*F60</f>
        <v>0.31666666666666671</v>
      </c>
    </row>
    <row r="61" spans="4:7" x14ac:dyDescent="0.25">
      <c r="D61" s="57" t="s">
        <v>123</v>
      </c>
      <c r="E61" s="77">
        <v>0.25</v>
      </c>
      <c r="F61" s="77">
        <f>4/12</f>
        <v>0.33333333333333331</v>
      </c>
      <c r="G61" s="77">
        <f>E61*F61</f>
        <v>8.3333333333333329E-2</v>
      </c>
    </row>
    <row r="62" spans="4:7" x14ac:dyDescent="0.25">
      <c r="E62" s="83" t="s">
        <v>119</v>
      </c>
      <c r="F62" s="77">
        <f>SUM(F60:F61)</f>
        <v>1.1666666666666667</v>
      </c>
      <c r="G62" s="77">
        <f>SUM(G60:G61)</f>
        <v>0.4</v>
      </c>
    </row>
    <row r="63" spans="4:7" x14ac:dyDescent="0.25">
      <c r="E63" s="77"/>
      <c r="F63" s="83" t="s">
        <v>120</v>
      </c>
      <c r="G63" s="77">
        <f>G62/F62</f>
        <v>0.34285714285714286</v>
      </c>
    </row>
    <row r="65" spans="3:4" s="80" customFormat="1" x14ac:dyDescent="0.25">
      <c r="C65" s="80" t="s">
        <v>139</v>
      </c>
    </row>
    <row r="66" spans="3:4" s="80" customFormat="1" x14ac:dyDescent="0.25">
      <c r="D66" s="85" t="s">
        <v>83</v>
      </c>
    </row>
  </sheetData>
  <hyperlinks>
    <hyperlink ref="D66" r:id="rId1" xr:uid="{A4745281-464B-42A8-B9D5-069D1A86185A}"/>
  </hyperlinks>
  <pageMargins left="0.7" right="0.7" top="0.75" bottom="0.75" header="0.3" footer="0.3"/>
  <pageSetup orientation="portrait" horizontalDpi="4294967293" vertic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2" sqref="A2"/>
    </sheetView>
  </sheetViews>
  <sheetFormatPr defaultRowHeight="12.75" x14ac:dyDescent="0.2"/>
  <sheetData>
    <row r="1" spans="1:1" x14ac:dyDescent="0.2">
      <c r="A1" s="47"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ntedforMailingby xmlns="ae5dff87-4e6a-41c4-93f2-d5508871ee9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1F9AE39F30E64D88DD370991155A0F" ma:contentTypeVersion="14" ma:contentTypeDescription="Create a new document." ma:contentTypeScope="" ma:versionID="90c7d62274bb5bbcbe2a310853e66bb6">
  <xsd:schema xmlns:xsd="http://www.w3.org/2001/XMLSchema" xmlns:xs="http://www.w3.org/2001/XMLSchema" xmlns:p="http://schemas.microsoft.com/office/2006/metadata/properties" xmlns:ns2="bc0e871a-eec0-419d-8b9b-9df52ac2a702" xmlns:ns3="ae5dff87-4e6a-41c4-93f2-d5508871ee9a" targetNamespace="http://schemas.microsoft.com/office/2006/metadata/properties" ma:root="true" ma:fieldsID="9ab59e3b97ddc48d2f20459c2ea34ee1" ns2:_="" ns3:_="">
    <xsd:import namespace="bc0e871a-eec0-419d-8b9b-9df52ac2a702"/>
    <xsd:import namespace="ae5dff87-4e6a-41c4-93f2-d5508871ee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PrintedforMailing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e871a-eec0-419d-8b9b-9df52ac2a7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5dff87-4e6a-41c4-93f2-d5508871ee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PrintedforMailingby" ma:index="18" nillable="true" ma:displayName="Printed for Mailing by" ma:description="Date Printed for Mailing" ma:format="Dropdown" ma:internalName="PrintedforMailingby">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59508-C8E2-46BF-BCB8-20B94549C801}">
  <ds:schemaRefs>
    <ds:schemaRef ds:uri="ae5dff87-4e6a-41c4-93f2-d5508871ee9a"/>
    <ds:schemaRef ds:uri="http://purl.org/dc/dcmitype/"/>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bc0e871a-eec0-419d-8b9b-9df52ac2a702"/>
  </ds:schemaRefs>
</ds:datastoreItem>
</file>

<file path=customXml/itemProps2.xml><?xml version="1.0" encoding="utf-8"?>
<ds:datastoreItem xmlns:ds="http://schemas.openxmlformats.org/officeDocument/2006/customXml" ds:itemID="{3C31A64B-13F1-4387-AFDF-72C159DD0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0e871a-eec0-419d-8b9b-9df52ac2a702"/>
    <ds:schemaRef ds:uri="ae5dff87-4e6a-41c4-93f2-d5508871ee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200912-AD45-4A6E-AA44-B95B85CD22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MWRD Ret,Infilt</vt:lpstr>
      <vt:lpstr>DRC Procedures</vt:lpstr>
      <vt:lpstr>NOTES</vt:lpstr>
      <vt:lpstr>'MWRD Ret,Infilt'!Print_Area</vt:lpstr>
    </vt:vector>
  </TitlesOfParts>
  <Manager/>
  <Company>Hey and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Watson;Jeff W</dc:creator>
  <cp:keywords/>
  <dc:description/>
  <cp:lastModifiedBy>Watson, John</cp:lastModifiedBy>
  <cp:revision/>
  <dcterms:created xsi:type="dcterms:W3CDTF">2003-11-04T13:36:28Z</dcterms:created>
  <dcterms:modified xsi:type="dcterms:W3CDTF">2021-05-18T20:55:21Z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0x010100E11F9AE39F30E64D88DD370991155A0F</vt:lpwstr>
  </property>
</Properties>
</file>