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105" windowWidth="11475" windowHeight="5985" activeTab="1"/>
  </bookViews>
  <sheets>
    <sheet name="TP-40" sheetId="3" r:id="rId1"/>
    <sheet name="Bulletin70" sheetId="1" r:id="rId2"/>
  </sheets>
  <definedNames>
    <definedName name="_Regression_Int" localSheetId="1" hidden="1">1</definedName>
    <definedName name="_Regression_Int" localSheetId="0" hidden="1">1</definedName>
    <definedName name="_xlnm.Print_Area" localSheetId="1">Bulletin70!$A$1:$G$48</definedName>
    <definedName name="_xlnm.Print_Area" localSheetId="0">'TP-40'!$A$1:$G$54</definedName>
    <definedName name="Print_Area_MI" localSheetId="1">Bulletin70!$A$1:$H$48</definedName>
    <definedName name="Print_Area_MI" localSheetId="0">'TP-40'!$A$1:$H$54</definedName>
  </definedNames>
  <calcPr calcId="145621"/>
</workbook>
</file>

<file path=xl/calcChain.xml><?xml version="1.0" encoding="utf-8"?>
<calcChain xmlns="http://schemas.openxmlformats.org/spreadsheetml/2006/main">
  <c r="D53" i="3" l="1"/>
  <c r="E53" i="3"/>
  <c r="F53" i="3"/>
  <c r="B53" i="3"/>
  <c r="D52" i="3"/>
  <c r="E52" i="3"/>
  <c r="F52" i="3"/>
  <c r="B52" i="3"/>
  <c r="D51" i="3"/>
  <c r="E51" i="3"/>
  <c r="F51" i="3"/>
  <c r="B51" i="3"/>
  <c r="D50" i="3"/>
  <c r="E50" i="3"/>
  <c r="F50" i="3"/>
  <c r="B50" i="3"/>
  <c r="D49" i="3"/>
  <c r="E49" i="3"/>
  <c r="F49" i="3"/>
  <c r="B49" i="3"/>
  <c r="D48" i="3"/>
  <c r="E48" i="3"/>
  <c r="F48" i="3"/>
  <c r="B48" i="3"/>
  <c r="D47" i="3"/>
  <c r="E47" i="3"/>
  <c r="F47" i="3"/>
  <c r="B47" i="3"/>
  <c r="D46" i="3"/>
  <c r="E46" i="3"/>
  <c r="F46" i="3"/>
  <c r="B46" i="3"/>
  <c r="D45" i="3"/>
  <c r="E45" i="3"/>
  <c r="F45" i="3"/>
  <c r="B45" i="3"/>
  <c r="D44" i="3"/>
  <c r="E44" i="3"/>
  <c r="F44" i="3"/>
  <c r="B44" i="3"/>
  <c r="D43" i="3"/>
  <c r="E43" i="3"/>
  <c r="F43" i="3"/>
  <c r="B43" i="3"/>
  <c r="D42" i="3"/>
  <c r="E42" i="3"/>
  <c r="F42" i="3"/>
  <c r="B42" i="3"/>
  <c r="D41" i="3"/>
  <c r="E41" i="3"/>
  <c r="F41" i="3"/>
  <c r="B41" i="3"/>
  <c r="D40" i="3"/>
  <c r="E40" i="3"/>
  <c r="F40" i="3"/>
  <c r="B40" i="3"/>
  <c r="D39" i="3"/>
  <c r="E39" i="3"/>
  <c r="F39" i="3"/>
  <c r="B39" i="3"/>
  <c r="D38" i="3"/>
  <c r="E38" i="3"/>
  <c r="F38" i="3"/>
  <c r="B38" i="3"/>
  <c r="D37" i="3"/>
  <c r="E37" i="3"/>
  <c r="F37" i="3"/>
  <c r="B37" i="3"/>
  <c r="D36" i="3"/>
  <c r="E36" i="3"/>
  <c r="F36" i="3"/>
  <c r="B36" i="3"/>
  <c r="D35" i="3"/>
  <c r="E35" i="3"/>
  <c r="F35" i="3"/>
  <c r="B35" i="3"/>
  <c r="D34" i="3"/>
  <c r="E34" i="3"/>
  <c r="F34" i="3"/>
  <c r="B34" i="3"/>
  <c r="D33" i="3"/>
  <c r="E33" i="3"/>
  <c r="F33" i="3"/>
  <c r="B33" i="3"/>
  <c r="D32" i="3"/>
  <c r="E32" i="3"/>
  <c r="F32" i="3"/>
  <c r="B32" i="3"/>
  <c r="D31" i="3"/>
  <c r="E31" i="3"/>
  <c r="F31" i="3"/>
  <c r="B31" i="3"/>
  <c r="D30" i="3"/>
  <c r="E30" i="3"/>
  <c r="A30" i="3"/>
  <c r="D29" i="3"/>
  <c r="E29" i="3"/>
  <c r="F29" i="3"/>
  <c r="A29" i="3"/>
  <c r="D28" i="3"/>
  <c r="E28" i="3"/>
  <c r="F28" i="3"/>
  <c r="A28" i="3"/>
  <c r="D27" i="3"/>
  <c r="E27" i="3"/>
  <c r="A27" i="3"/>
  <c r="F27" i="3"/>
  <c r="D26" i="3"/>
  <c r="E26" i="3"/>
  <c r="A26" i="3"/>
  <c r="D25" i="3"/>
  <c r="E25" i="3"/>
  <c r="A25" i="3"/>
  <c r="F25" i="3"/>
  <c r="D24" i="3"/>
  <c r="E24" i="3"/>
  <c r="F24" i="3"/>
  <c r="A24" i="3"/>
  <c r="D47" i="1"/>
  <c r="E47" i="1"/>
  <c r="F47" i="1"/>
  <c r="D46" i="1"/>
  <c r="E46" i="1"/>
  <c r="F46" i="1"/>
  <c r="D45" i="1"/>
  <c r="E45" i="1"/>
  <c r="F45" i="1"/>
  <c r="D44" i="1"/>
  <c r="E44" i="1"/>
  <c r="F44" i="1"/>
  <c r="D43" i="1"/>
  <c r="E43" i="1"/>
  <c r="F43" i="1"/>
  <c r="D42" i="1"/>
  <c r="E42" i="1"/>
  <c r="F42" i="1"/>
  <c r="D41" i="1"/>
  <c r="E41" i="1"/>
  <c r="F41" i="1"/>
  <c r="D40" i="1"/>
  <c r="E40" i="1"/>
  <c r="F40" i="1"/>
  <c r="D39" i="1"/>
  <c r="E39" i="1"/>
  <c r="F39" i="1"/>
  <c r="D38" i="1"/>
  <c r="E38" i="1"/>
  <c r="F38" i="1"/>
  <c r="D37" i="1"/>
  <c r="E37" i="1"/>
  <c r="F37" i="1"/>
  <c r="D36" i="1"/>
  <c r="E36" i="1"/>
  <c r="F36" i="1"/>
  <c r="D35" i="1"/>
  <c r="E35" i="1"/>
  <c r="F35" i="1"/>
  <c r="D34" i="1"/>
  <c r="E34" i="1"/>
  <c r="F34" i="1"/>
  <c r="D33" i="1"/>
  <c r="E33" i="1"/>
  <c r="F33" i="1"/>
  <c r="D32" i="1"/>
  <c r="E32" i="1"/>
  <c r="F32" i="1"/>
  <c r="D31" i="1"/>
  <c r="E31" i="1"/>
  <c r="F31" i="1"/>
  <c r="D30" i="1"/>
  <c r="E30" i="1"/>
  <c r="D29" i="1"/>
  <c r="E29" i="1"/>
  <c r="F29" i="1"/>
  <c r="D28" i="1"/>
  <c r="E28" i="1"/>
  <c r="D27" i="1"/>
  <c r="E27" i="1"/>
  <c r="F27" i="1"/>
  <c r="D26" i="1"/>
  <c r="E26" i="1"/>
  <c r="D25" i="1"/>
  <c r="E25" i="1"/>
  <c r="D24" i="1"/>
  <c r="E24" i="1"/>
  <c r="A24" i="1"/>
  <c r="F24" i="1"/>
  <c r="A25" i="1"/>
  <c r="F25" i="1"/>
  <c r="A26" i="1"/>
  <c r="F26" i="1"/>
  <c r="A27" i="1"/>
  <c r="A28" i="1"/>
  <c r="F28" i="1"/>
  <c r="A29" i="1"/>
  <c r="A30" i="1"/>
  <c r="F30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F26" i="3"/>
  <c r="F30" i="3"/>
  <c r="G37" i="1"/>
  <c r="G26" i="1"/>
  <c r="G31" i="1"/>
  <c r="G38" i="1"/>
  <c r="G44" i="1"/>
  <c r="E16" i="1"/>
  <c r="G24" i="1"/>
  <c r="G42" i="1"/>
  <c r="G45" i="1"/>
  <c r="G32" i="1"/>
  <c r="G39" i="1"/>
  <c r="G36" i="1"/>
  <c r="G28" i="1"/>
  <c r="G33" i="1"/>
  <c r="G47" i="1"/>
  <c r="E16" i="3"/>
  <c r="G36" i="3"/>
  <c r="G39" i="3"/>
  <c r="G25" i="3"/>
  <c r="G33" i="3"/>
  <c r="G46" i="3"/>
  <c r="G51" i="3"/>
  <c r="G43" i="3"/>
  <c r="G38" i="3"/>
  <c r="G50" i="3"/>
  <c r="G47" i="3"/>
  <c r="G42" i="3"/>
  <c r="G30" i="3"/>
  <c r="G34" i="3"/>
  <c r="G27" i="3"/>
  <c r="G31" i="3"/>
  <c r="G35" i="1"/>
  <c r="G40" i="1"/>
  <c r="G27" i="1"/>
  <c r="G43" i="1"/>
  <c r="G46" i="1"/>
  <c r="G34" i="1"/>
  <c r="G29" i="1"/>
  <c r="G41" i="1"/>
  <c r="G30" i="1"/>
  <c r="G25" i="1"/>
  <c r="G48" i="3"/>
  <c r="G35" i="3"/>
  <c r="G28" i="3"/>
  <c r="G24" i="3"/>
  <c r="G32" i="3"/>
  <c r="G44" i="3"/>
  <c r="G53" i="3"/>
  <c r="G52" i="3"/>
  <c r="G29" i="3"/>
  <c r="G41" i="3"/>
  <c r="G40" i="3"/>
  <c r="G49" i="3"/>
  <c r="G45" i="3"/>
  <c r="G26" i="3"/>
  <c r="G37" i="3"/>
</calcChain>
</file>

<file path=xl/sharedStrings.xml><?xml version="1.0" encoding="utf-8"?>
<sst xmlns="http://schemas.openxmlformats.org/spreadsheetml/2006/main" count="66" uniqueCount="32">
  <si>
    <t>DURATION</t>
  </si>
  <si>
    <t>(hours)</t>
  </si>
  <si>
    <t xml:space="preserve"> </t>
  </si>
  <si>
    <t>TIME</t>
  </si>
  <si>
    <t>(min.)</t>
  </si>
  <si>
    <t>RAINFALL</t>
  </si>
  <si>
    <t>INTENSITY</t>
  </si>
  <si>
    <t>(in/hr)</t>
  </si>
  <si>
    <t>DATE :</t>
  </si>
  <si>
    <t>INFLOW</t>
  </si>
  <si>
    <t>RATE</t>
  </si>
  <si>
    <t>(cfs)</t>
  </si>
  <si>
    <t>STORED</t>
  </si>
  <si>
    <t>acres</t>
  </si>
  <si>
    <t>cfs</t>
  </si>
  <si>
    <t xml:space="preserve">acre-ft </t>
  </si>
  <si>
    <t>RESERVOIR</t>
  </si>
  <si>
    <t>PROJECT:</t>
  </si>
  <si>
    <t>FILENAME:</t>
  </si>
  <si>
    <t>JOB NO.:</t>
  </si>
  <si>
    <t>SIZE</t>
  </si>
  <si>
    <t>(ac-ft)</t>
  </si>
  <si>
    <t>TRIBUTARY AREA   =</t>
  </si>
  <si>
    <t>COMPOSITE RUNOFF COEFFICIENT  =</t>
  </si>
  <si>
    <t>ALLOWABLE RELEASE RATE  =</t>
  </si>
  <si>
    <t>COMPUTED DETENTION STORAGE  =</t>
  </si>
  <si>
    <t>(Bulletin 70 NE Sectional Rainfall Intensities)</t>
  </si>
  <si>
    <t>Example 5.10</t>
  </si>
  <si>
    <t>Technical Guidance Manual</t>
  </si>
  <si>
    <t>ModRatB70.xlsx</t>
  </si>
  <si>
    <t>MWRD METHOD - DETENTION STORAGE CALCULATIONS</t>
  </si>
  <si>
    <t>(TP-40 Rainfall Intensities)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</si>
</sst>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_)"/>
    <numFmt numFmtId="165" formatCode="0.0_)"/>
    <numFmt numFmtId="175" formatCode="0.0"/>
    <numFmt numFmtId="176" formatCode="#,##0.000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Wingdings"/>
      <charset val="2"/>
    </font>
    <font>
      <b/>
      <i/>
      <sz val="12"/>
      <name val="Tahoma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164" fontId="0" fillId="0" borderId="0" xfId="0" applyNumberFormat="1" applyProtection="1"/>
    <xf numFmtId="165" fontId="0" fillId="0" borderId="0" xfId="0" applyNumberFormat="1" applyProtection="1"/>
    <xf numFmtId="0" fontId="0" fillId="0" borderId="0" xfId="0" applyBorder="1"/>
    <xf numFmtId="0" fontId="0" fillId="0" borderId="1" xfId="0" applyBorder="1"/>
    <xf numFmtId="15" fontId="0" fillId="0" borderId="0" xfId="0" applyNumberFormat="1" applyBorder="1" applyAlignment="1">
      <alignment horizontal="center"/>
    </xf>
    <xf numFmtId="0" fontId="0" fillId="2" borderId="2" xfId="0" applyFill="1" applyBorder="1"/>
    <xf numFmtId="0" fontId="3" fillId="0" borderId="0" xfId="0" applyFont="1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3" xfId="0" applyBorder="1"/>
    <xf numFmtId="176" fontId="0" fillId="0" borderId="1" xfId="0" applyNumberFormat="1" applyBorder="1" applyAlignment="1">
      <alignment horizontal="right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9" xfId="0" applyBorder="1"/>
    <xf numFmtId="0" fontId="0" fillId="0" borderId="10" xfId="0" applyBorder="1"/>
    <xf numFmtId="0" fontId="3" fillId="0" borderId="9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1" xfId="0" applyBorder="1"/>
    <xf numFmtId="2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2" fillId="0" borderId="0" xfId="0" applyFont="1" applyBorder="1"/>
    <xf numFmtId="0" fontId="6" fillId="0" borderId="0" xfId="0" applyFont="1"/>
    <xf numFmtId="176" fontId="2" fillId="0" borderId="0" xfId="0" applyNumberFormat="1" applyFont="1" applyBorder="1"/>
    <xf numFmtId="1" fontId="0" fillId="0" borderId="11" xfId="0" applyNumberFormat="1" applyBorder="1" applyAlignment="1">
      <alignment horizontal="center"/>
    </xf>
    <xf numFmtId="175" fontId="0" fillId="0" borderId="11" xfId="0" applyNumberFormat="1" applyBorder="1" applyAlignment="1">
      <alignment horizontal="center"/>
    </xf>
    <xf numFmtId="0" fontId="0" fillId="0" borderId="4" xfId="0" applyBorder="1"/>
    <xf numFmtId="0" fontId="1" fillId="0" borderId="5" xfId="0" applyFont="1" applyBorder="1"/>
    <xf numFmtId="0" fontId="0" fillId="0" borderId="5" xfId="0" applyBorder="1"/>
    <xf numFmtId="0" fontId="0" fillId="0" borderId="6" xfId="0" applyBorder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2" fontId="0" fillId="0" borderId="21" xfId="0" applyNumberFormat="1" applyBorder="1" applyAlignment="1">
      <alignment horizontal="center"/>
    </xf>
    <xf numFmtId="176" fontId="0" fillId="0" borderId="22" xfId="0" applyNumberFormat="1" applyBorder="1" applyAlignment="1">
      <alignment horizontal="right"/>
    </xf>
    <xf numFmtId="0" fontId="4" fillId="0" borderId="8" xfId="0" applyFont="1" applyBorder="1" applyAlignment="1">
      <alignment horizontal="left"/>
    </xf>
    <xf numFmtId="0" fontId="0" fillId="0" borderId="0" xfId="0" applyBorder="1" applyProtection="1">
      <protection locked="0"/>
    </xf>
    <xf numFmtId="15" fontId="0" fillId="0" borderId="0" xfId="0" applyNumberFormat="1" applyBorder="1" applyAlignment="1" applyProtection="1">
      <alignment horizontal="left"/>
      <protection locked="0"/>
    </xf>
    <xf numFmtId="2" fontId="0" fillId="0" borderId="0" xfId="0" applyNumberFormat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0" fillId="2" borderId="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right"/>
    </xf>
  </cellXfs>
  <cellStyles count="1">
    <cellStyle name="Normal" xfId="0" builtinId="0"/>
  </cellStyles>
  <dxfs count="4">
    <dxf>
      <fill>
        <patternFill>
          <bgColor indexed="15"/>
        </patternFill>
      </fill>
    </dxf>
    <dxf>
      <font>
        <b/>
        <i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15"/>
        </patternFill>
      </fill>
    </dxf>
    <dxf>
      <font>
        <b/>
        <i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14</xdr:row>
      <xdr:rowOff>38100</xdr:rowOff>
    </xdr:from>
    <xdr:to>
      <xdr:col>5</xdr:col>
      <xdr:colOff>523875</xdr:colOff>
      <xdr:row>16</xdr:row>
      <xdr:rowOff>123825</xdr:rowOff>
    </xdr:to>
    <xdr:sp macro="" textlink="">
      <xdr:nvSpPr>
        <xdr:cNvPr id="3093" name="AutoShape 3"/>
        <xdr:cNvSpPr>
          <a:spLocks noChangeArrowheads="1"/>
        </xdr:cNvSpPr>
      </xdr:nvSpPr>
      <xdr:spPr bwMode="auto">
        <a:xfrm>
          <a:off x="1200150" y="2343150"/>
          <a:ext cx="3848100" cy="409575"/>
        </a:xfrm>
        <a:prstGeom prst="roundRect">
          <a:avLst>
            <a:gd name="adj" fmla="val 37208"/>
          </a:avLst>
        </a:prstGeom>
        <a:noFill/>
        <a:ln w="31750">
          <a:solidFill>
            <a:srgbClr val="0000CC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FF" mc:Ignorable="a14" a14:legacySpreadsheetColorIndex="41">
                  <a:alpha val="50195"/>
                </a:srgbClr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sy="-100000" kx="-3284103" algn="br" rotWithShape="0">
                  <a:srgbClr xmlns:mc="http://schemas.openxmlformats.org/markup-compatibility/2006" val="00FFFF" mc:Ignorable="a14" a14:legacySpreadsheetColorIndex="15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457200</xdr:colOff>
      <xdr:row>16</xdr:row>
      <xdr:rowOff>19050</xdr:rowOff>
    </xdr:from>
    <xdr:to>
      <xdr:col>5</xdr:col>
      <xdr:colOff>428625</xdr:colOff>
      <xdr:row>16</xdr:row>
      <xdr:rowOff>19050</xdr:rowOff>
    </xdr:to>
    <xdr:sp macro="" textlink="">
      <xdr:nvSpPr>
        <xdr:cNvPr id="3094" name="Line 5"/>
        <xdr:cNvSpPr>
          <a:spLocks noChangeShapeType="1"/>
        </xdr:cNvSpPr>
      </xdr:nvSpPr>
      <xdr:spPr bwMode="auto">
        <a:xfrm>
          <a:off x="4076700" y="2647950"/>
          <a:ext cx="876300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>
          <a:outerShdw algn="ctr" rotWithShape="0">
            <a:srgbClr xmlns:mc="http://schemas.openxmlformats.org/markup-compatibility/2006" xmlns:a14="http://schemas.microsoft.com/office/drawing/2010/main" val="00FFFF" mc:Ignorable="a14" a14:legacySpreadsheetColorIndex="15"/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14</xdr:row>
      <xdr:rowOff>38100</xdr:rowOff>
    </xdr:from>
    <xdr:to>
      <xdr:col>5</xdr:col>
      <xdr:colOff>523875</xdr:colOff>
      <xdr:row>16</xdr:row>
      <xdr:rowOff>123825</xdr:rowOff>
    </xdr:to>
    <xdr:sp macro="" textlink="">
      <xdr:nvSpPr>
        <xdr:cNvPr id="1052" name="AutoShape 3"/>
        <xdr:cNvSpPr>
          <a:spLocks noChangeArrowheads="1"/>
        </xdr:cNvSpPr>
      </xdr:nvSpPr>
      <xdr:spPr bwMode="auto">
        <a:xfrm>
          <a:off x="1200150" y="2343150"/>
          <a:ext cx="3848100" cy="409575"/>
        </a:xfrm>
        <a:prstGeom prst="roundRect">
          <a:avLst>
            <a:gd name="adj" fmla="val 41861"/>
          </a:avLst>
        </a:prstGeom>
        <a:noFill/>
        <a:ln w="31750">
          <a:solidFill>
            <a:srgbClr val="0000CC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CCFFFF" mc:Ignorable="a14" a14:legacySpreadsheetColorIndex="41">
                  <a:alpha val="50195"/>
                </a:srgbClr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sy="-100000" kx="-3284103" algn="br" rotWithShape="0">
                  <a:srgbClr xmlns:mc="http://schemas.openxmlformats.org/markup-compatibility/2006" val="00FFFF" mc:Ignorable="a14" a14:legacySpreadsheetColorIndex="15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409575</xdr:colOff>
      <xdr:row>16</xdr:row>
      <xdr:rowOff>9525</xdr:rowOff>
    </xdr:from>
    <xdr:to>
      <xdr:col>5</xdr:col>
      <xdr:colOff>428625</xdr:colOff>
      <xdr:row>16</xdr:row>
      <xdr:rowOff>9525</xdr:rowOff>
    </xdr:to>
    <xdr:sp macro="" textlink="">
      <xdr:nvSpPr>
        <xdr:cNvPr id="1053" name="Line 5"/>
        <xdr:cNvSpPr>
          <a:spLocks noChangeShapeType="1"/>
        </xdr:cNvSpPr>
      </xdr:nvSpPr>
      <xdr:spPr bwMode="auto">
        <a:xfrm>
          <a:off x="4029075" y="2638425"/>
          <a:ext cx="923925" cy="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>
          <a:outerShdw algn="ctr" rotWithShape="0">
            <a:srgbClr xmlns:mc="http://schemas.openxmlformats.org/markup-compatibility/2006" xmlns:a14="http://schemas.microsoft.com/office/drawing/2010/main" val="00FFFF" mc:Ignorable="a14" a14:legacySpreadsheetColorIndex="15"/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>
            <a:alpha val="50000"/>
          </a:srgbClr>
        </a:solidFill>
        <a:ln w="2857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prstShdw prst="shdw16">
            <a:srgbClr xmlns:mc="http://schemas.openxmlformats.org/markup-compatibility/2006" xmlns:a14="http://schemas.microsoft.com/office/drawing/2010/main" val="0F0000" mc:Ignorable="a14" a14:legacySpreadsheetColorIndex="15"/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>
            <a:alpha val="50000"/>
          </a:srgbClr>
        </a:solidFill>
        <a:ln w="2857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prstShdw prst="shdw16">
            <a:srgbClr xmlns:mc="http://schemas.openxmlformats.org/markup-compatibility/2006" xmlns:a14="http://schemas.microsoft.com/office/drawing/2010/main" val="0F0000" mc:Ignorable="a14" a14:legacySpreadsheetColorIndex="15"/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K61"/>
  <sheetViews>
    <sheetView zoomScaleNormal="75" workbookViewId="0">
      <selection activeCell="K21" sqref="K21"/>
    </sheetView>
  </sheetViews>
  <sheetFormatPr defaultColWidth="9.7109375" defaultRowHeight="12.75" x14ac:dyDescent="0.2"/>
  <cols>
    <col min="1" max="5" width="13.5703125" customWidth="1"/>
    <col min="6" max="6" width="9.42578125" customWidth="1"/>
    <col min="7" max="7" width="4.7109375" customWidth="1"/>
    <col min="8" max="8" width="2.7109375" customWidth="1"/>
  </cols>
  <sheetData>
    <row r="1" spans="1:10" x14ac:dyDescent="0.2">
      <c r="A1" s="11"/>
      <c r="B1" s="12"/>
      <c r="C1" s="12"/>
      <c r="D1" s="12"/>
      <c r="E1" s="12"/>
      <c r="F1" s="12"/>
      <c r="G1" s="13"/>
    </row>
    <row r="2" spans="1:10" ht="15" x14ac:dyDescent="0.2">
      <c r="A2" s="51" t="s">
        <v>30</v>
      </c>
      <c r="B2" s="52"/>
      <c r="C2" s="52"/>
      <c r="D2" s="52"/>
      <c r="E2" s="52"/>
      <c r="F2" s="52"/>
      <c r="G2" s="53"/>
    </row>
    <row r="3" spans="1:10" x14ac:dyDescent="0.2">
      <c r="A3" s="54" t="s">
        <v>31</v>
      </c>
      <c r="B3" s="55"/>
      <c r="C3" s="55"/>
      <c r="D3" s="55"/>
      <c r="E3" s="55"/>
      <c r="F3" s="55"/>
      <c r="G3" s="56"/>
    </row>
    <row r="4" spans="1:10" ht="13.5" thickBot="1" x14ac:dyDescent="0.25">
      <c r="A4" s="14"/>
      <c r="B4" s="6"/>
      <c r="C4" s="6"/>
      <c r="D4" s="6"/>
      <c r="E4" s="6"/>
      <c r="F4" s="6"/>
      <c r="G4" s="15"/>
    </row>
    <row r="5" spans="1:10" x14ac:dyDescent="0.2">
      <c r="A5" s="33"/>
      <c r="B5" s="34"/>
      <c r="C5" s="35"/>
      <c r="D5" s="35"/>
      <c r="E5" s="35"/>
      <c r="F5" s="35"/>
      <c r="G5" s="36"/>
    </row>
    <row r="6" spans="1:10" x14ac:dyDescent="0.2">
      <c r="A6" s="18" t="s">
        <v>17</v>
      </c>
      <c r="B6" s="42" t="s">
        <v>27</v>
      </c>
      <c r="C6" s="3"/>
      <c r="D6" s="3"/>
      <c r="E6" s="3"/>
      <c r="F6" s="3"/>
      <c r="G6" s="17"/>
    </row>
    <row r="7" spans="1:10" x14ac:dyDescent="0.2">
      <c r="A7" s="18" t="s">
        <v>19</v>
      </c>
      <c r="B7" s="42" t="s">
        <v>28</v>
      </c>
      <c r="C7" s="3"/>
      <c r="D7" s="3"/>
      <c r="E7" s="3"/>
      <c r="F7" s="3"/>
      <c r="G7" s="17"/>
    </row>
    <row r="8" spans="1:10" x14ac:dyDescent="0.2">
      <c r="A8" s="18" t="s">
        <v>18</v>
      </c>
      <c r="B8" s="42" t="s">
        <v>29</v>
      </c>
      <c r="C8" s="3"/>
      <c r="D8" s="3"/>
      <c r="E8" s="3"/>
      <c r="F8" s="3"/>
      <c r="G8" s="17"/>
      <c r="J8" s="29"/>
    </row>
    <row r="9" spans="1:10" x14ac:dyDescent="0.2">
      <c r="A9" s="18" t="s">
        <v>8</v>
      </c>
      <c r="B9" s="43">
        <v>41675</v>
      </c>
      <c r="C9" s="3"/>
      <c r="D9" s="7"/>
      <c r="E9" s="5"/>
      <c r="F9" s="3"/>
      <c r="G9" s="17"/>
      <c r="J9" s="29"/>
    </row>
    <row r="10" spans="1:10" x14ac:dyDescent="0.2">
      <c r="A10" s="16"/>
      <c r="B10" s="3"/>
      <c r="C10" s="3"/>
      <c r="D10" s="3"/>
      <c r="E10" s="3"/>
      <c r="F10" s="3"/>
      <c r="G10" s="17"/>
    </row>
    <row r="11" spans="1:10" x14ac:dyDescent="0.2">
      <c r="A11" s="16"/>
      <c r="B11" s="57" t="s">
        <v>22</v>
      </c>
      <c r="C11" s="57"/>
      <c r="D11" s="57"/>
      <c r="E11" s="44">
        <v>11.33</v>
      </c>
      <c r="F11" s="3" t="s">
        <v>13</v>
      </c>
      <c r="G11" s="17"/>
    </row>
    <row r="12" spans="1:10" x14ac:dyDescent="0.2">
      <c r="A12" s="16"/>
      <c r="B12" s="57" t="s">
        <v>23</v>
      </c>
      <c r="C12" s="57"/>
      <c r="D12" s="57"/>
      <c r="E12" s="44">
        <v>0.9</v>
      </c>
      <c r="F12" s="3"/>
      <c r="G12" s="17"/>
    </row>
    <row r="13" spans="1:10" x14ac:dyDescent="0.2">
      <c r="A13" s="16"/>
      <c r="B13" s="57" t="s">
        <v>24</v>
      </c>
      <c r="C13" s="57"/>
      <c r="D13" s="57"/>
      <c r="E13" s="44">
        <v>1.1830000000000001</v>
      </c>
      <c r="F13" s="3" t="s">
        <v>14</v>
      </c>
      <c r="G13" s="17"/>
    </row>
    <row r="14" spans="1:10" x14ac:dyDescent="0.2">
      <c r="A14" s="16"/>
      <c r="B14" s="3"/>
      <c r="C14" s="3"/>
      <c r="D14" s="3"/>
      <c r="E14" s="3"/>
      <c r="F14" s="3"/>
      <c r="G14" s="17"/>
    </row>
    <row r="15" spans="1:10" x14ac:dyDescent="0.2">
      <c r="A15" s="16"/>
      <c r="B15" s="3"/>
      <c r="C15" s="3"/>
      <c r="D15" s="3"/>
      <c r="E15" s="3"/>
      <c r="F15" s="3"/>
      <c r="G15" s="17"/>
    </row>
    <row r="16" spans="1:10" x14ac:dyDescent="0.2">
      <c r="A16" s="16"/>
      <c r="B16" s="58" t="s">
        <v>25</v>
      </c>
      <c r="C16" s="58"/>
      <c r="D16" s="58"/>
      <c r="E16" s="30">
        <f>MAX(F24:F53)</f>
        <v>3.1881818181818189</v>
      </c>
      <c r="F16" s="28" t="s">
        <v>15</v>
      </c>
      <c r="G16" s="17"/>
    </row>
    <row r="17" spans="1:11" x14ac:dyDescent="0.2">
      <c r="A17" s="16"/>
      <c r="B17" s="3"/>
      <c r="C17" s="3"/>
      <c r="D17" s="3"/>
      <c r="E17" s="3"/>
      <c r="F17" s="3"/>
      <c r="G17" s="17"/>
      <c r="K17" t="s">
        <v>2</v>
      </c>
    </row>
    <row r="18" spans="1:11" x14ac:dyDescent="0.2">
      <c r="A18" s="16"/>
      <c r="B18" s="3"/>
      <c r="C18" s="3"/>
      <c r="D18" s="3"/>
      <c r="E18" s="3"/>
      <c r="F18" s="3"/>
      <c r="G18" s="17"/>
    </row>
    <row r="19" spans="1:11" ht="13.5" thickBot="1" x14ac:dyDescent="0.25">
      <c r="A19" s="16"/>
      <c r="B19" s="3"/>
      <c r="C19" s="3"/>
      <c r="D19" s="3"/>
      <c r="E19" s="3"/>
      <c r="F19" s="3"/>
      <c r="G19" s="17"/>
    </row>
    <row r="20" spans="1:11" ht="13.5" thickTop="1" x14ac:dyDescent="0.2">
      <c r="A20" s="22"/>
      <c r="B20" s="23"/>
      <c r="C20" s="23" t="s">
        <v>5</v>
      </c>
      <c r="D20" s="23" t="s">
        <v>9</v>
      </c>
      <c r="E20" s="23" t="s">
        <v>12</v>
      </c>
      <c r="F20" s="45" t="s">
        <v>16</v>
      </c>
      <c r="G20" s="46"/>
    </row>
    <row r="21" spans="1:11" x14ac:dyDescent="0.2">
      <c r="A21" s="19" t="s">
        <v>0</v>
      </c>
      <c r="B21" s="8" t="s">
        <v>3</v>
      </c>
      <c r="C21" s="8" t="s">
        <v>6</v>
      </c>
      <c r="D21" s="8" t="s">
        <v>10</v>
      </c>
      <c r="E21" s="8" t="s">
        <v>10</v>
      </c>
      <c r="F21" s="47" t="s">
        <v>20</v>
      </c>
      <c r="G21" s="48"/>
    </row>
    <row r="22" spans="1:11" ht="13.5" thickBot="1" x14ac:dyDescent="0.25">
      <c r="A22" s="24" t="s">
        <v>1</v>
      </c>
      <c r="B22" s="25" t="s">
        <v>4</v>
      </c>
      <c r="C22" s="25" t="s">
        <v>7</v>
      </c>
      <c r="D22" s="25" t="s">
        <v>11</v>
      </c>
      <c r="E22" s="25" t="s">
        <v>11</v>
      </c>
      <c r="F22" s="49" t="s">
        <v>21</v>
      </c>
      <c r="G22" s="50"/>
    </row>
    <row r="23" spans="1:11" ht="13.5" thickTop="1" x14ac:dyDescent="0.2">
      <c r="A23" s="20"/>
      <c r="B23" s="9"/>
      <c r="C23" s="9"/>
      <c r="D23" s="9"/>
      <c r="E23" s="9"/>
      <c r="F23" s="4"/>
      <c r="G23" s="17"/>
    </row>
    <row r="24" spans="1:11" x14ac:dyDescent="0.2">
      <c r="A24" s="21">
        <f t="shared" ref="A24:A30" si="0">B24/60</f>
        <v>0.16666666666666666</v>
      </c>
      <c r="B24" s="8">
        <v>10</v>
      </c>
      <c r="C24" s="26">
        <v>7.6</v>
      </c>
      <c r="D24" s="26">
        <f>ROUND($E$11*$E$12*C24,2)</f>
        <v>77.5</v>
      </c>
      <c r="E24" s="26">
        <f t="shared" ref="E24:E53" si="1">D24-$E$13</f>
        <v>76.316999999999993</v>
      </c>
      <c r="F24" s="10">
        <f>A24*E24/12.1</f>
        <v>1.051198347107438</v>
      </c>
      <c r="G24" s="27" t="str">
        <f t="shared" ref="G24:G44" si="2">IF($F24=$E$16,"ç","")</f>
        <v/>
      </c>
    </row>
    <row r="25" spans="1:11" x14ac:dyDescent="0.2">
      <c r="A25" s="21">
        <f t="shared" si="0"/>
        <v>0.33333333333333331</v>
      </c>
      <c r="B25" s="8">
        <v>20</v>
      </c>
      <c r="C25" s="26">
        <v>5.5</v>
      </c>
      <c r="D25" s="26">
        <f t="shared" ref="D25:D53" si="3">ROUND($E$11*$E$12*C25,2)</f>
        <v>56.08</v>
      </c>
      <c r="E25" s="26">
        <f t="shared" si="1"/>
        <v>54.896999999999998</v>
      </c>
      <c r="F25" s="10">
        <f t="shared" ref="F25:F53" si="4">A25*E25/12.1</f>
        <v>1.5123140495867768</v>
      </c>
      <c r="G25" s="27" t="str">
        <f t="shared" si="2"/>
        <v/>
      </c>
    </row>
    <row r="26" spans="1:11" x14ac:dyDescent="0.2">
      <c r="A26" s="21">
        <f t="shared" si="0"/>
        <v>0.5</v>
      </c>
      <c r="B26" s="8">
        <v>30</v>
      </c>
      <c r="C26" s="26">
        <v>4.4000000000000004</v>
      </c>
      <c r="D26" s="26">
        <f t="shared" si="3"/>
        <v>44.87</v>
      </c>
      <c r="E26" s="26">
        <f t="shared" si="1"/>
        <v>43.686999999999998</v>
      </c>
      <c r="F26" s="10">
        <f t="shared" si="4"/>
        <v>1.8052479338842975</v>
      </c>
      <c r="G26" s="27" t="str">
        <f t="shared" si="2"/>
        <v/>
      </c>
    </row>
    <row r="27" spans="1:11" x14ac:dyDescent="0.2">
      <c r="A27" s="21">
        <f t="shared" si="0"/>
        <v>0.66666666666666663</v>
      </c>
      <c r="B27" s="8">
        <v>40</v>
      </c>
      <c r="C27" s="26">
        <v>3.7</v>
      </c>
      <c r="D27" s="26">
        <f t="shared" si="3"/>
        <v>37.729999999999997</v>
      </c>
      <c r="E27" s="26">
        <f t="shared" si="1"/>
        <v>36.546999999999997</v>
      </c>
      <c r="F27" s="10">
        <f t="shared" si="4"/>
        <v>2.0136088154269971</v>
      </c>
      <c r="G27" s="27" t="str">
        <f t="shared" si="2"/>
        <v/>
      </c>
    </row>
    <row r="28" spans="1:11" x14ac:dyDescent="0.2">
      <c r="A28" s="21">
        <f t="shared" si="0"/>
        <v>0.83333333333333337</v>
      </c>
      <c r="B28" s="8">
        <v>50</v>
      </c>
      <c r="C28" s="26">
        <v>3.2</v>
      </c>
      <c r="D28" s="26">
        <f t="shared" si="3"/>
        <v>32.630000000000003</v>
      </c>
      <c r="E28" s="26">
        <f t="shared" si="1"/>
        <v>31.447000000000003</v>
      </c>
      <c r="F28" s="10">
        <f t="shared" si="4"/>
        <v>2.1657713498622595</v>
      </c>
      <c r="G28" s="27" t="str">
        <f t="shared" si="2"/>
        <v/>
      </c>
    </row>
    <row r="29" spans="1:11" x14ac:dyDescent="0.2">
      <c r="A29" s="31">
        <f t="shared" si="0"/>
        <v>1</v>
      </c>
      <c r="B29" s="8">
        <v>60</v>
      </c>
      <c r="C29" s="26">
        <v>2.8</v>
      </c>
      <c r="D29" s="26">
        <f t="shared" si="3"/>
        <v>28.55</v>
      </c>
      <c r="E29" s="26">
        <f t="shared" si="1"/>
        <v>27.367000000000001</v>
      </c>
      <c r="F29" s="10">
        <f t="shared" si="4"/>
        <v>2.2617355371900829</v>
      </c>
      <c r="G29" s="27" t="str">
        <f t="shared" si="2"/>
        <v/>
      </c>
    </row>
    <row r="30" spans="1:11" x14ac:dyDescent="0.2">
      <c r="A30" s="32">
        <f t="shared" si="0"/>
        <v>1.5</v>
      </c>
      <c r="B30" s="8">
        <v>90</v>
      </c>
      <c r="C30" s="26">
        <v>2.1</v>
      </c>
      <c r="D30" s="26">
        <f t="shared" si="3"/>
        <v>21.41</v>
      </c>
      <c r="E30" s="26">
        <f t="shared" si="1"/>
        <v>20.227</v>
      </c>
      <c r="F30" s="10">
        <f t="shared" si="4"/>
        <v>2.507479338842975</v>
      </c>
      <c r="G30" s="27" t="str">
        <f t="shared" si="2"/>
        <v/>
      </c>
    </row>
    <row r="31" spans="1:11" x14ac:dyDescent="0.2">
      <c r="A31" s="19">
        <v>2</v>
      </c>
      <c r="B31" s="8">
        <f t="shared" ref="B31:B53" si="5">A31*60</f>
        <v>120</v>
      </c>
      <c r="C31" s="26">
        <v>1.7</v>
      </c>
      <c r="D31" s="26">
        <f t="shared" si="3"/>
        <v>17.329999999999998</v>
      </c>
      <c r="E31" s="26">
        <f t="shared" si="1"/>
        <v>16.146999999999998</v>
      </c>
      <c r="F31" s="10">
        <f t="shared" si="4"/>
        <v>2.6689256198347104</v>
      </c>
      <c r="G31" s="27" t="str">
        <f t="shared" si="2"/>
        <v/>
      </c>
    </row>
    <row r="32" spans="1:11" x14ac:dyDescent="0.2">
      <c r="A32" s="19">
        <v>3</v>
      </c>
      <c r="B32" s="8">
        <f t="shared" si="5"/>
        <v>180</v>
      </c>
      <c r="C32" s="26">
        <v>1.2</v>
      </c>
      <c r="D32" s="26">
        <f t="shared" si="3"/>
        <v>12.24</v>
      </c>
      <c r="E32" s="26">
        <f t="shared" si="1"/>
        <v>11.057</v>
      </c>
      <c r="F32" s="10">
        <f t="shared" si="4"/>
        <v>2.7414049586776859</v>
      </c>
      <c r="G32" s="27" t="str">
        <f t="shared" si="2"/>
        <v/>
      </c>
    </row>
    <row r="33" spans="1:7" x14ac:dyDescent="0.2">
      <c r="A33" s="19">
        <v>4</v>
      </c>
      <c r="B33" s="8">
        <f t="shared" si="5"/>
        <v>240</v>
      </c>
      <c r="C33" s="26">
        <v>1</v>
      </c>
      <c r="D33" s="26">
        <f t="shared" si="3"/>
        <v>10.199999999999999</v>
      </c>
      <c r="E33" s="26">
        <f t="shared" si="1"/>
        <v>9.0169999999999995</v>
      </c>
      <c r="F33" s="10">
        <f t="shared" si="4"/>
        <v>2.9808264462809917</v>
      </c>
      <c r="G33" s="27" t="str">
        <f>IF($F33=$E$16,"ç","")</f>
        <v/>
      </c>
    </row>
    <row r="34" spans="1:7" x14ac:dyDescent="0.2">
      <c r="A34" s="19">
        <v>5</v>
      </c>
      <c r="B34" s="8">
        <f t="shared" si="5"/>
        <v>300</v>
      </c>
      <c r="C34" s="26">
        <v>0.84</v>
      </c>
      <c r="D34" s="26">
        <f t="shared" si="3"/>
        <v>8.57</v>
      </c>
      <c r="E34" s="26">
        <f t="shared" si="1"/>
        <v>7.3870000000000005</v>
      </c>
      <c r="F34" s="10">
        <f t="shared" si="4"/>
        <v>3.0524793388429754</v>
      </c>
      <c r="G34" s="27" t="str">
        <f t="shared" si="2"/>
        <v/>
      </c>
    </row>
    <row r="35" spans="1:7" x14ac:dyDescent="0.2">
      <c r="A35" s="19">
        <v>6</v>
      </c>
      <c r="B35" s="8">
        <f t="shared" si="5"/>
        <v>360</v>
      </c>
      <c r="C35" s="26">
        <v>0.73</v>
      </c>
      <c r="D35" s="26">
        <f t="shared" si="3"/>
        <v>7.44</v>
      </c>
      <c r="E35" s="26">
        <f t="shared" si="1"/>
        <v>6.2570000000000006</v>
      </c>
      <c r="F35" s="10">
        <f t="shared" si="4"/>
        <v>3.1026446280991737</v>
      </c>
      <c r="G35" s="27" t="str">
        <f t="shared" si="2"/>
        <v/>
      </c>
    </row>
    <row r="36" spans="1:7" x14ac:dyDescent="0.2">
      <c r="A36" s="19">
        <v>7</v>
      </c>
      <c r="B36" s="8">
        <f t="shared" si="5"/>
        <v>420</v>
      </c>
      <c r="C36" s="26">
        <v>0.65</v>
      </c>
      <c r="D36" s="26">
        <f t="shared" si="3"/>
        <v>6.63</v>
      </c>
      <c r="E36" s="26">
        <f t="shared" si="1"/>
        <v>5.4470000000000001</v>
      </c>
      <c r="F36" s="10">
        <f t="shared" si="4"/>
        <v>3.1511570247933882</v>
      </c>
      <c r="G36" s="27" t="str">
        <f t="shared" si="2"/>
        <v/>
      </c>
    </row>
    <row r="37" spans="1:7" x14ac:dyDescent="0.2">
      <c r="A37" s="19">
        <v>8</v>
      </c>
      <c r="B37" s="8">
        <f t="shared" si="5"/>
        <v>480</v>
      </c>
      <c r="C37" s="26">
        <v>0.57999999999999996</v>
      </c>
      <c r="D37" s="26">
        <f t="shared" si="3"/>
        <v>5.91</v>
      </c>
      <c r="E37" s="26">
        <f t="shared" si="1"/>
        <v>4.7270000000000003</v>
      </c>
      <c r="F37" s="10">
        <f t="shared" si="4"/>
        <v>3.1252892561983474</v>
      </c>
      <c r="G37" s="27" t="str">
        <f t="shared" si="2"/>
        <v/>
      </c>
    </row>
    <row r="38" spans="1:7" x14ac:dyDescent="0.2">
      <c r="A38" s="19">
        <v>9</v>
      </c>
      <c r="B38" s="8">
        <f t="shared" si="5"/>
        <v>540</v>
      </c>
      <c r="C38" s="26">
        <v>0.53</v>
      </c>
      <c r="D38" s="26">
        <f t="shared" si="3"/>
        <v>5.4</v>
      </c>
      <c r="E38" s="26">
        <f t="shared" si="1"/>
        <v>4.2170000000000005</v>
      </c>
      <c r="F38" s="10">
        <f t="shared" si="4"/>
        <v>3.136611570247934</v>
      </c>
      <c r="G38" s="27" t="str">
        <f t="shared" si="2"/>
        <v/>
      </c>
    </row>
    <row r="39" spans="1:7" x14ac:dyDescent="0.2">
      <c r="A39" s="19">
        <v>10</v>
      </c>
      <c r="B39" s="8">
        <f t="shared" si="5"/>
        <v>600</v>
      </c>
      <c r="C39" s="26">
        <v>0.49</v>
      </c>
      <c r="D39" s="26">
        <f t="shared" si="3"/>
        <v>5</v>
      </c>
      <c r="E39" s="26">
        <f t="shared" si="1"/>
        <v>3.8170000000000002</v>
      </c>
      <c r="F39" s="10">
        <f t="shared" si="4"/>
        <v>3.1545454545454548</v>
      </c>
      <c r="G39" s="27" t="str">
        <f t="shared" si="2"/>
        <v/>
      </c>
    </row>
    <row r="40" spans="1:7" x14ac:dyDescent="0.2">
      <c r="A40" s="19">
        <v>11</v>
      </c>
      <c r="B40" s="8">
        <f t="shared" si="5"/>
        <v>660</v>
      </c>
      <c r="C40" s="26">
        <v>0.46</v>
      </c>
      <c r="D40" s="26">
        <f t="shared" si="3"/>
        <v>4.6900000000000004</v>
      </c>
      <c r="E40" s="26">
        <f t="shared" si="1"/>
        <v>3.5070000000000006</v>
      </c>
      <c r="F40" s="10">
        <f t="shared" si="4"/>
        <v>3.1881818181818189</v>
      </c>
      <c r="G40" s="27" t="str">
        <f t="shared" si="2"/>
        <v>ç</v>
      </c>
    </row>
    <row r="41" spans="1:7" x14ac:dyDescent="0.2">
      <c r="A41" s="19">
        <v>12</v>
      </c>
      <c r="B41" s="8">
        <f t="shared" si="5"/>
        <v>720</v>
      </c>
      <c r="C41" s="26">
        <v>0.43</v>
      </c>
      <c r="D41" s="26">
        <f t="shared" si="3"/>
        <v>4.38</v>
      </c>
      <c r="E41" s="26">
        <f t="shared" si="1"/>
        <v>3.1970000000000001</v>
      </c>
      <c r="F41" s="10">
        <f t="shared" si="4"/>
        <v>3.1705785123966947</v>
      </c>
      <c r="G41" s="27" t="str">
        <f t="shared" si="2"/>
        <v/>
      </c>
    </row>
    <row r="42" spans="1:7" x14ac:dyDescent="0.2">
      <c r="A42" s="19">
        <v>13</v>
      </c>
      <c r="B42" s="8">
        <f t="shared" si="5"/>
        <v>780</v>
      </c>
      <c r="C42" s="26">
        <v>0.4</v>
      </c>
      <c r="D42" s="26">
        <f t="shared" si="3"/>
        <v>4.08</v>
      </c>
      <c r="E42" s="26">
        <f t="shared" si="1"/>
        <v>2.8970000000000002</v>
      </c>
      <c r="F42" s="10">
        <f t="shared" si="4"/>
        <v>3.1124793388429755</v>
      </c>
      <c r="G42" s="27" t="str">
        <f t="shared" si="2"/>
        <v/>
      </c>
    </row>
    <row r="43" spans="1:7" x14ac:dyDescent="0.2">
      <c r="A43" s="19">
        <v>14</v>
      </c>
      <c r="B43" s="8">
        <f t="shared" si="5"/>
        <v>840</v>
      </c>
      <c r="C43" s="26">
        <v>0.38</v>
      </c>
      <c r="D43" s="26">
        <f t="shared" si="3"/>
        <v>3.87</v>
      </c>
      <c r="E43" s="26">
        <f t="shared" si="1"/>
        <v>2.6870000000000003</v>
      </c>
      <c r="F43" s="10">
        <f t="shared" si="4"/>
        <v>3.1089256198347108</v>
      </c>
      <c r="G43" s="27" t="str">
        <f t="shared" si="2"/>
        <v/>
      </c>
    </row>
    <row r="44" spans="1:7" x14ac:dyDescent="0.2">
      <c r="A44" s="19">
        <v>15</v>
      </c>
      <c r="B44" s="8">
        <f t="shared" si="5"/>
        <v>900</v>
      </c>
      <c r="C44" s="26">
        <v>0.36</v>
      </c>
      <c r="D44" s="26">
        <f t="shared" si="3"/>
        <v>3.67</v>
      </c>
      <c r="E44" s="26">
        <f t="shared" si="1"/>
        <v>2.4870000000000001</v>
      </c>
      <c r="F44" s="10">
        <f t="shared" si="4"/>
        <v>3.0830578512396696</v>
      </c>
      <c r="G44" s="27" t="str">
        <f t="shared" si="2"/>
        <v/>
      </c>
    </row>
    <row r="45" spans="1:7" x14ac:dyDescent="0.2">
      <c r="A45" s="19">
        <v>16</v>
      </c>
      <c r="B45" s="8">
        <f t="shared" si="5"/>
        <v>960</v>
      </c>
      <c r="C45" s="26">
        <v>0.34</v>
      </c>
      <c r="D45" s="26">
        <f t="shared" si="3"/>
        <v>3.47</v>
      </c>
      <c r="E45" s="26">
        <f t="shared" si="1"/>
        <v>2.2869999999999999</v>
      </c>
      <c r="F45" s="10">
        <f t="shared" si="4"/>
        <v>3.0241322314049586</v>
      </c>
      <c r="G45" s="27" t="str">
        <f>IF($F45=$E$16,"ç","")</f>
        <v/>
      </c>
    </row>
    <row r="46" spans="1:7" x14ac:dyDescent="0.2">
      <c r="A46" s="19">
        <v>17</v>
      </c>
      <c r="B46" s="8">
        <f t="shared" si="5"/>
        <v>1020</v>
      </c>
      <c r="C46" s="26">
        <v>0.33</v>
      </c>
      <c r="D46" s="26">
        <f t="shared" si="3"/>
        <v>3.37</v>
      </c>
      <c r="E46" s="26">
        <f t="shared" si="1"/>
        <v>2.1870000000000003</v>
      </c>
      <c r="F46" s="10">
        <f t="shared" si="4"/>
        <v>3.0726446280991739</v>
      </c>
      <c r="G46" s="27" t="str">
        <f>IF($F46=$E$16,"ç","")</f>
        <v/>
      </c>
    </row>
    <row r="47" spans="1:7" x14ac:dyDescent="0.2">
      <c r="A47" s="19">
        <v>18</v>
      </c>
      <c r="B47" s="8">
        <f t="shared" si="5"/>
        <v>1080</v>
      </c>
      <c r="C47" s="26">
        <v>0.31</v>
      </c>
      <c r="D47" s="26">
        <f t="shared" si="3"/>
        <v>3.16</v>
      </c>
      <c r="E47" s="26">
        <f t="shared" si="1"/>
        <v>1.9770000000000001</v>
      </c>
      <c r="F47" s="10">
        <f t="shared" si="4"/>
        <v>2.9409917355371902</v>
      </c>
      <c r="G47" s="27" t="str">
        <f t="shared" ref="G47:G53" si="6">IF($F47=$E$16,"ç","")</f>
        <v/>
      </c>
    </row>
    <row r="48" spans="1:7" x14ac:dyDescent="0.2">
      <c r="A48" s="19">
        <v>19</v>
      </c>
      <c r="B48" s="8">
        <f t="shared" si="5"/>
        <v>1140</v>
      </c>
      <c r="C48" s="26">
        <v>0.3</v>
      </c>
      <c r="D48" s="26">
        <f t="shared" si="3"/>
        <v>3.06</v>
      </c>
      <c r="E48" s="26">
        <f t="shared" si="1"/>
        <v>1.877</v>
      </c>
      <c r="F48" s="10">
        <f t="shared" si="4"/>
        <v>2.9473553719008261</v>
      </c>
      <c r="G48" s="27" t="str">
        <f t="shared" si="6"/>
        <v/>
      </c>
    </row>
    <row r="49" spans="1:7" x14ac:dyDescent="0.2">
      <c r="A49" s="19">
        <v>20</v>
      </c>
      <c r="B49" s="8">
        <f t="shared" si="5"/>
        <v>1200</v>
      </c>
      <c r="C49" s="26">
        <v>0.28999999999999998</v>
      </c>
      <c r="D49" s="26">
        <f t="shared" si="3"/>
        <v>2.96</v>
      </c>
      <c r="E49" s="26">
        <f t="shared" si="1"/>
        <v>1.7769999999999999</v>
      </c>
      <c r="F49" s="10">
        <f t="shared" si="4"/>
        <v>2.9371900826446282</v>
      </c>
      <c r="G49" s="27" t="str">
        <f t="shared" si="6"/>
        <v/>
      </c>
    </row>
    <row r="50" spans="1:7" x14ac:dyDescent="0.2">
      <c r="A50" s="19">
        <v>21</v>
      </c>
      <c r="B50" s="8">
        <f t="shared" si="5"/>
        <v>1260</v>
      </c>
      <c r="C50" s="26">
        <v>0.28000000000000003</v>
      </c>
      <c r="D50" s="26">
        <f t="shared" si="3"/>
        <v>2.86</v>
      </c>
      <c r="E50" s="26">
        <f t="shared" si="1"/>
        <v>1.6769999999999998</v>
      </c>
      <c r="F50" s="10">
        <f t="shared" si="4"/>
        <v>2.9104958677685948</v>
      </c>
      <c r="G50" s="27" t="str">
        <f t="shared" si="6"/>
        <v/>
      </c>
    </row>
    <row r="51" spans="1:7" x14ac:dyDescent="0.2">
      <c r="A51" s="19">
        <v>22</v>
      </c>
      <c r="B51" s="8">
        <f t="shared" si="5"/>
        <v>1320</v>
      </c>
      <c r="C51" s="26">
        <v>0.27</v>
      </c>
      <c r="D51" s="26">
        <f t="shared" si="3"/>
        <v>2.75</v>
      </c>
      <c r="E51" s="26">
        <f t="shared" si="1"/>
        <v>1.5669999999999999</v>
      </c>
      <c r="F51" s="10">
        <f t="shared" si="4"/>
        <v>2.8490909090909091</v>
      </c>
      <c r="G51" s="27" t="str">
        <f t="shared" si="6"/>
        <v/>
      </c>
    </row>
    <row r="52" spans="1:7" x14ac:dyDescent="0.2">
      <c r="A52" s="19">
        <v>23</v>
      </c>
      <c r="B52" s="8">
        <f t="shared" si="5"/>
        <v>1380</v>
      </c>
      <c r="C52" s="26">
        <v>0.26</v>
      </c>
      <c r="D52" s="26">
        <f t="shared" si="3"/>
        <v>2.65</v>
      </c>
      <c r="E52" s="26">
        <f t="shared" si="1"/>
        <v>1.4669999999999999</v>
      </c>
      <c r="F52" s="10">
        <f t="shared" si="4"/>
        <v>2.7885123966942151</v>
      </c>
      <c r="G52" s="27" t="str">
        <f t="shared" si="6"/>
        <v/>
      </c>
    </row>
    <row r="53" spans="1:7" ht="13.5" thickBot="1" x14ac:dyDescent="0.25">
      <c r="A53" s="37">
        <v>24</v>
      </c>
      <c r="B53" s="38">
        <f t="shared" si="5"/>
        <v>1440</v>
      </c>
      <c r="C53" s="39">
        <v>0.25</v>
      </c>
      <c r="D53" s="39">
        <f t="shared" si="3"/>
        <v>2.5499999999999998</v>
      </c>
      <c r="E53" s="39">
        <f t="shared" si="1"/>
        <v>1.3669999999999998</v>
      </c>
      <c r="F53" s="40">
        <f t="shared" si="4"/>
        <v>2.7114049586776856</v>
      </c>
      <c r="G53" s="41" t="str">
        <f t="shared" si="6"/>
        <v/>
      </c>
    </row>
    <row r="61" spans="1:7" x14ac:dyDescent="0.2">
      <c r="C61" s="1"/>
      <c r="D61" s="2"/>
      <c r="E61" s="2"/>
      <c r="F61" s="2"/>
    </row>
  </sheetData>
  <sheetProtection sheet="1" formatCells="0" formatColumns="0" formatRows="0" insertColumns="0" insertRows="0" insertHyperlinks="0" deleteColumns="0" deleteRows="0" sort="0" autoFilter="0" pivotTables="0"/>
  <mergeCells count="9">
    <mergeCell ref="F20:G20"/>
    <mergeCell ref="F21:G21"/>
    <mergeCell ref="F22:G22"/>
    <mergeCell ref="A2:G2"/>
    <mergeCell ref="A3:G3"/>
    <mergeCell ref="B11:D11"/>
    <mergeCell ref="B12:D12"/>
    <mergeCell ref="B13:D13"/>
    <mergeCell ref="B16:D16"/>
  </mergeCells>
  <conditionalFormatting sqref="F24:F53">
    <cfRule type="cellIs" dxfId="3" priority="1" stopIfTrue="1" operator="equal">
      <formula>$E$16</formula>
    </cfRule>
  </conditionalFormatting>
  <conditionalFormatting sqref="E11:E13">
    <cfRule type="cellIs" dxfId="2" priority="2" stopIfTrue="1" operator="lessThanOrEqual">
      <formula>0</formula>
    </cfRule>
  </conditionalFormatting>
  <printOptions horizontalCentered="1"/>
  <pageMargins left="1" right="0.75" top="1" bottom="1" header="0.5" footer="0.5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K55"/>
  <sheetViews>
    <sheetView tabSelected="1" zoomScaleNormal="75" workbookViewId="0">
      <selection activeCell="J31" sqref="J31"/>
    </sheetView>
  </sheetViews>
  <sheetFormatPr defaultColWidth="9.7109375" defaultRowHeight="12.75" x14ac:dyDescent="0.2"/>
  <cols>
    <col min="1" max="5" width="13.5703125" customWidth="1"/>
    <col min="6" max="6" width="9.42578125" customWidth="1"/>
    <col min="7" max="7" width="4.7109375" customWidth="1"/>
    <col min="8" max="8" width="2.7109375" customWidth="1"/>
  </cols>
  <sheetData>
    <row r="1" spans="1:10" x14ac:dyDescent="0.2">
      <c r="A1" s="11"/>
      <c r="B1" s="12"/>
      <c r="C1" s="12"/>
      <c r="D1" s="12"/>
      <c r="E1" s="12"/>
      <c r="F1" s="12"/>
      <c r="G1" s="13"/>
    </row>
    <row r="2" spans="1:10" ht="15" x14ac:dyDescent="0.2">
      <c r="A2" s="51" t="s">
        <v>30</v>
      </c>
      <c r="B2" s="52"/>
      <c r="C2" s="52"/>
      <c r="D2" s="52"/>
      <c r="E2" s="52"/>
      <c r="F2" s="52"/>
      <c r="G2" s="53"/>
    </row>
    <row r="3" spans="1:10" x14ac:dyDescent="0.2">
      <c r="A3" s="54" t="s">
        <v>26</v>
      </c>
      <c r="B3" s="55"/>
      <c r="C3" s="55"/>
      <c r="D3" s="55"/>
      <c r="E3" s="55"/>
      <c r="F3" s="55"/>
      <c r="G3" s="56"/>
    </row>
    <row r="4" spans="1:10" ht="13.5" thickBot="1" x14ac:dyDescent="0.25">
      <c r="A4" s="14"/>
      <c r="B4" s="6"/>
      <c r="C4" s="6"/>
      <c r="D4" s="6"/>
      <c r="E4" s="6"/>
      <c r="F4" s="6"/>
      <c r="G4" s="15"/>
    </row>
    <row r="5" spans="1:10" x14ac:dyDescent="0.2">
      <c r="A5" s="33"/>
      <c r="B5" s="34"/>
      <c r="C5" s="35"/>
      <c r="D5" s="35"/>
      <c r="E5" s="35"/>
      <c r="F5" s="35"/>
      <c r="G5" s="36"/>
    </row>
    <row r="6" spans="1:10" x14ac:dyDescent="0.2">
      <c r="A6" s="18" t="s">
        <v>17</v>
      </c>
      <c r="B6" s="42" t="s">
        <v>27</v>
      </c>
      <c r="C6" s="3"/>
      <c r="D6" s="3"/>
      <c r="E6" s="3"/>
      <c r="F6" s="3"/>
      <c r="G6" s="17"/>
    </row>
    <row r="7" spans="1:10" x14ac:dyDescent="0.2">
      <c r="A7" s="18" t="s">
        <v>19</v>
      </c>
      <c r="B7" s="42" t="s">
        <v>28</v>
      </c>
      <c r="C7" s="3"/>
      <c r="D7" s="3"/>
      <c r="E7" s="3"/>
      <c r="F7" s="3"/>
      <c r="G7" s="17"/>
    </row>
    <row r="8" spans="1:10" x14ac:dyDescent="0.2">
      <c r="A8" s="18" t="s">
        <v>18</v>
      </c>
      <c r="B8" s="42" t="s">
        <v>29</v>
      </c>
      <c r="C8" s="3"/>
      <c r="D8" s="3"/>
      <c r="E8" s="3"/>
      <c r="F8" s="3"/>
      <c r="G8" s="17"/>
      <c r="J8" s="29"/>
    </row>
    <row r="9" spans="1:10" x14ac:dyDescent="0.2">
      <c r="A9" s="18" t="s">
        <v>8</v>
      </c>
      <c r="B9" s="43">
        <v>41675</v>
      </c>
      <c r="C9" s="3"/>
      <c r="D9" s="7"/>
      <c r="E9" s="5"/>
      <c r="F9" s="3"/>
      <c r="G9" s="17"/>
      <c r="J9" s="29"/>
    </row>
    <row r="10" spans="1:10" x14ac:dyDescent="0.2">
      <c r="A10" s="16"/>
      <c r="B10" s="3"/>
      <c r="C10" s="3"/>
      <c r="D10" s="3"/>
      <c r="E10" s="3"/>
      <c r="F10" s="3"/>
      <c r="G10" s="17"/>
    </row>
    <row r="11" spans="1:10" x14ac:dyDescent="0.2">
      <c r="A11" s="16"/>
      <c r="B11" s="57" t="s">
        <v>22</v>
      </c>
      <c r="C11" s="57"/>
      <c r="D11" s="57"/>
      <c r="E11" s="44">
        <v>11.192</v>
      </c>
      <c r="F11" s="3" t="s">
        <v>13</v>
      </c>
      <c r="G11" s="17"/>
    </row>
    <row r="12" spans="1:10" x14ac:dyDescent="0.2">
      <c r="A12" s="16"/>
      <c r="B12" s="57" t="s">
        <v>23</v>
      </c>
      <c r="C12" s="57"/>
      <c r="D12" s="57"/>
      <c r="E12" s="44">
        <v>0.88</v>
      </c>
      <c r="F12" s="3"/>
      <c r="G12" s="17"/>
    </row>
    <row r="13" spans="1:10" x14ac:dyDescent="0.2">
      <c r="A13" s="16"/>
      <c r="B13" s="57" t="s">
        <v>24</v>
      </c>
      <c r="C13" s="57"/>
      <c r="D13" s="57"/>
      <c r="E13" s="44">
        <v>1.1830000000000001</v>
      </c>
      <c r="F13" s="3" t="s">
        <v>14</v>
      </c>
      <c r="G13" s="17"/>
    </row>
    <row r="14" spans="1:10" x14ac:dyDescent="0.2">
      <c r="A14" s="16"/>
      <c r="B14" s="3"/>
      <c r="C14" s="3"/>
      <c r="D14" s="3"/>
      <c r="E14" s="3"/>
      <c r="F14" s="3"/>
      <c r="G14" s="17"/>
    </row>
    <row r="15" spans="1:10" x14ac:dyDescent="0.2">
      <c r="A15" s="16"/>
      <c r="B15" s="3"/>
      <c r="C15" s="3"/>
      <c r="D15" s="3"/>
      <c r="E15" s="3"/>
      <c r="F15" s="3"/>
      <c r="G15" s="17"/>
    </row>
    <row r="16" spans="1:10" x14ac:dyDescent="0.2">
      <c r="A16" s="16"/>
      <c r="B16" s="58" t="s">
        <v>25</v>
      </c>
      <c r="C16" s="58"/>
      <c r="D16" s="58"/>
      <c r="E16" s="30">
        <f>MAX(F24:F47)</f>
        <v>4.2714876033057854</v>
      </c>
      <c r="F16" s="28" t="s">
        <v>15</v>
      </c>
      <c r="G16" s="17"/>
    </row>
    <row r="17" spans="1:11" x14ac:dyDescent="0.2">
      <c r="A17" s="16"/>
      <c r="B17" s="3"/>
      <c r="C17" s="3"/>
      <c r="D17" s="3"/>
      <c r="E17" s="3"/>
      <c r="F17" s="3"/>
      <c r="G17" s="17"/>
      <c r="K17" t="s">
        <v>2</v>
      </c>
    </row>
    <row r="18" spans="1:11" x14ac:dyDescent="0.2">
      <c r="A18" s="16"/>
      <c r="B18" s="3"/>
      <c r="C18" s="3"/>
      <c r="D18" s="3"/>
      <c r="E18" s="3"/>
      <c r="F18" s="3"/>
      <c r="G18" s="17"/>
    </row>
    <row r="19" spans="1:11" ht="13.5" thickBot="1" x14ac:dyDescent="0.25">
      <c r="A19" s="16"/>
      <c r="B19" s="3"/>
      <c r="C19" s="3"/>
      <c r="D19" s="3"/>
      <c r="E19" s="3"/>
      <c r="F19" s="3"/>
      <c r="G19" s="17"/>
    </row>
    <row r="20" spans="1:11" ht="13.5" thickTop="1" x14ac:dyDescent="0.2">
      <c r="A20" s="22"/>
      <c r="B20" s="23"/>
      <c r="C20" s="23" t="s">
        <v>5</v>
      </c>
      <c r="D20" s="23" t="s">
        <v>9</v>
      </c>
      <c r="E20" s="23" t="s">
        <v>12</v>
      </c>
      <c r="F20" s="45" t="s">
        <v>16</v>
      </c>
      <c r="G20" s="46"/>
    </row>
    <row r="21" spans="1:11" x14ac:dyDescent="0.2">
      <c r="A21" s="19" t="s">
        <v>0</v>
      </c>
      <c r="B21" s="8" t="s">
        <v>3</v>
      </c>
      <c r="C21" s="8" t="s">
        <v>6</v>
      </c>
      <c r="D21" s="8" t="s">
        <v>10</v>
      </c>
      <c r="E21" s="8" t="s">
        <v>10</v>
      </c>
      <c r="F21" s="47" t="s">
        <v>20</v>
      </c>
      <c r="G21" s="48"/>
    </row>
    <row r="22" spans="1:11" ht="13.5" thickBot="1" x14ac:dyDescent="0.25">
      <c r="A22" s="24" t="s">
        <v>1</v>
      </c>
      <c r="B22" s="25" t="s">
        <v>4</v>
      </c>
      <c r="C22" s="25" t="s">
        <v>7</v>
      </c>
      <c r="D22" s="25" t="s">
        <v>11</v>
      </c>
      <c r="E22" s="25" t="s">
        <v>11</v>
      </c>
      <c r="F22" s="49" t="s">
        <v>21</v>
      </c>
      <c r="G22" s="50"/>
    </row>
    <row r="23" spans="1:11" ht="13.5" thickTop="1" x14ac:dyDescent="0.2">
      <c r="A23" s="20"/>
      <c r="B23" s="9"/>
      <c r="C23" s="9"/>
      <c r="D23" s="9"/>
      <c r="E23" s="9"/>
      <c r="F23" s="4"/>
      <c r="G23" s="17"/>
    </row>
    <row r="24" spans="1:11" x14ac:dyDescent="0.2">
      <c r="A24" s="21">
        <f t="shared" ref="A24:A30" si="0">B24/60</f>
        <v>8.3333333333333329E-2</v>
      </c>
      <c r="B24" s="8">
        <v>5</v>
      </c>
      <c r="C24" s="26">
        <v>10.9</v>
      </c>
      <c r="D24" s="26">
        <f>ROUND($E$11*$E$12*C24,2)</f>
        <v>107.35</v>
      </c>
      <c r="E24" s="26">
        <f t="shared" ref="E24:E47" si="1">D24-$E$13</f>
        <v>106.16699999999999</v>
      </c>
      <c r="F24" s="10">
        <f>A24*E24/12.1</f>
        <v>0.7311776859504131</v>
      </c>
      <c r="G24" s="27" t="str">
        <f t="shared" ref="G24:G44" si="2">IF($F24=$E$16,"ç","")</f>
        <v/>
      </c>
    </row>
    <row r="25" spans="1:11" x14ac:dyDescent="0.2">
      <c r="A25" s="21">
        <f t="shared" si="0"/>
        <v>0.16666666666666666</v>
      </c>
      <c r="B25" s="8">
        <v>10</v>
      </c>
      <c r="C25" s="26">
        <v>10.02</v>
      </c>
      <c r="D25" s="26">
        <f t="shared" ref="D25:D47" si="3">ROUND($E$11*$E$12*C25,2)</f>
        <v>98.69</v>
      </c>
      <c r="E25" s="26">
        <f t="shared" si="1"/>
        <v>97.506999999999991</v>
      </c>
      <c r="F25" s="10">
        <f t="shared" ref="F25:F47" si="4">A25*E25/12.1</f>
        <v>1.3430716253443524</v>
      </c>
      <c r="G25" s="27" t="str">
        <f t="shared" si="2"/>
        <v/>
      </c>
    </row>
    <row r="26" spans="1:11" x14ac:dyDescent="0.2">
      <c r="A26" s="21">
        <f t="shared" si="0"/>
        <v>0.25</v>
      </c>
      <c r="B26" s="8">
        <v>15</v>
      </c>
      <c r="C26" s="26">
        <v>8.1999999999999993</v>
      </c>
      <c r="D26" s="26">
        <f t="shared" si="3"/>
        <v>80.760000000000005</v>
      </c>
      <c r="E26" s="26">
        <f t="shared" si="1"/>
        <v>79.576999999999998</v>
      </c>
      <c r="F26" s="10">
        <f t="shared" si="4"/>
        <v>1.6441528925619835</v>
      </c>
      <c r="G26" s="27" t="str">
        <f t="shared" si="2"/>
        <v/>
      </c>
    </row>
    <row r="27" spans="1:11" x14ac:dyDescent="0.2">
      <c r="A27" s="21">
        <f t="shared" si="0"/>
        <v>0.33333333333333331</v>
      </c>
      <c r="B27" s="8">
        <v>20</v>
      </c>
      <c r="C27" s="26">
        <v>7.3</v>
      </c>
      <c r="D27" s="26">
        <f t="shared" si="3"/>
        <v>71.900000000000006</v>
      </c>
      <c r="E27" s="26">
        <f t="shared" si="1"/>
        <v>70.716999999999999</v>
      </c>
      <c r="F27" s="10">
        <f t="shared" si="4"/>
        <v>1.9481267217630853</v>
      </c>
      <c r="G27" s="27" t="str">
        <f t="shared" si="2"/>
        <v/>
      </c>
    </row>
    <row r="28" spans="1:11" x14ac:dyDescent="0.2">
      <c r="A28" s="21">
        <f t="shared" si="0"/>
        <v>0.5</v>
      </c>
      <c r="B28" s="8">
        <v>30</v>
      </c>
      <c r="C28" s="26">
        <v>5.6</v>
      </c>
      <c r="D28" s="26">
        <f t="shared" si="3"/>
        <v>55.15</v>
      </c>
      <c r="E28" s="26">
        <f t="shared" si="1"/>
        <v>53.966999999999999</v>
      </c>
      <c r="F28" s="10">
        <f t="shared" si="4"/>
        <v>2.2300413223140496</v>
      </c>
      <c r="G28" s="27" t="str">
        <f t="shared" si="2"/>
        <v/>
      </c>
    </row>
    <row r="29" spans="1:11" x14ac:dyDescent="0.2">
      <c r="A29" s="21">
        <f t="shared" si="0"/>
        <v>0.66666666666666663</v>
      </c>
      <c r="B29" s="8">
        <v>40</v>
      </c>
      <c r="C29" s="26">
        <v>4.58</v>
      </c>
      <c r="D29" s="26">
        <f t="shared" si="3"/>
        <v>45.11</v>
      </c>
      <c r="E29" s="26">
        <f t="shared" si="1"/>
        <v>43.927</v>
      </c>
      <c r="F29" s="10">
        <f t="shared" si="4"/>
        <v>2.4202203856749311</v>
      </c>
      <c r="G29" s="27" t="str">
        <f t="shared" si="2"/>
        <v/>
      </c>
    </row>
    <row r="30" spans="1:11" x14ac:dyDescent="0.2">
      <c r="A30" s="21">
        <f t="shared" si="0"/>
        <v>0.83333333333333337</v>
      </c>
      <c r="B30" s="8">
        <v>50</v>
      </c>
      <c r="C30" s="26">
        <v>3.97</v>
      </c>
      <c r="D30" s="26">
        <f t="shared" si="3"/>
        <v>39.1</v>
      </c>
      <c r="E30" s="26">
        <f t="shared" si="1"/>
        <v>37.917000000000002</v>
      </c>
      <c r="F30" s="10">
        <f t="shared" si="4"/>
        <v>2.6113636363636368</v>
      </c>
      <c r="G30" s="27" t="str">
        <f t="shared" si="2"/>
        <v/>
      </c>
    </row>
    <row r="31" spans="1:11" x14ac:dyDescent="0.2">
      <c r="A31" s="19">
        <v>1</v>
      </c>
      <c r="B31" s="8">
        <f t="shared" ref="B31:B47" si="5">A31*60</f>
        <v>60</v>
      </c>
      <c r="C31" s="26">
        <v>3.56</v>
      </c>
      <c r="D31" s="26">
        <f t="shared" si="3"/>
        <v>35.06</v>
      </c>
      <c r="E31" s="26">
        <f t="shared" si="1"/>
        <v>33.877000000000002</v>
      </c>
      <c r="F31" s="10">
        <f t="shared" si="4"/>
        <v>2.7997520661157029</v>
      </c>
      <c r="G31" s="27" t="str">
        <f t="shared" si="2"/>
        <v/>
      </c>
    </row>
    <row r="32" spans="1:11" x14ac:dyDescent="0.2">
      <c r="A32" s="19">
        <v>1.5</v>
      </c>
      <c r="B32" s="8">
        <f t="shared" si="5"/>
        <v>90</v>
      </c>
      <c r="C32" s="26">
        <v>2.68</v>
      </c>
      <c r="D32" s="26">
        <f t="shared" si="3"/>
        <v>26.4</v>
      </c>
      <c r="E32" s="26">
        <f t="shared" si="1"/>
        <v>25.216999999999999</v>
      </c>
      <c r="F32" s="10">
        <f t="shared" si="4"/>
        <v>3.126074380165289</v>
      </c>
      <c r="G32" s="27" t="str">
        <f t="shared" si="2"/>
        <v/>
      </c>
    </row>
    <row r="33" spans="1:7" x14ac:dyDescent="0.2">
      <c r="A33" s="19">
        <v>2</v>
      </c>
      <c r="B33" s="8">
        <f t="shared" si="5"/>
        <v>120</v>
      </c>
      <c r="C33" s="26">
        <v>2.2400000000000002</v>
      </c>
      <c r="D33" s="26">
        <f t="shared" si="3"/>
        <v>22.06</v>
      </c>
      <c r="E33" s="26">
        <f t="shared" si="1"/>
        <v>20.876999999999999</v>
      </c>
      <c r="F33" s="10">
        <f t="shared" si="4"/>
        <v>3.4507438016528926</v>
      </c>
      <c r="G33" s="27" t="str">
        <f>IF($F33=$E$16,"ç","")</f>
        <v/>
      </c>
    </row>
    <row r="34" spans="1:7" x14ac:dyDescent="0.2">
      <c r="A34" s="19">
        <v>3</v>
      </c>
      <c r="B34" s="8">
        <f t="shared" si="5"/>
        <v>180</v>
      </c>
      <c r="C34" s="26">
        <v>1.62</v>
      </c>
      <c r="D34" s="26">
        <f t="shared" si="3"/>
        <v>15.96</v>
      </c>
      <c r="E34" s="26">
        <f t="shared" si="1"/>
        <v>14.777000000000001</v>
      </c>
      <c r="F34" s="10">
        <f t="shared" si="4"/>
        <v>3.6637190082644633</v>
      </c>
      <c r="G34" s="27" t="str">
        <f t="shared" si="2"/>
        <v/>
      </c>
    </row>
    <row r="35" spans="1:7" x14ac:dyDescent="0.2">
      <c r="A35" s="19">
        <v>4</v>
      </c>
      <c r="B35" s="8">
        <f t="shared" si="5"/>
        <v>240</v>
      </c>
      <c r="C35" s="26">
        <v>1.4</v>
      </c>
      <c r="D35" s="26">
        <f t="shared" si="3"/>
        <v>13.79</v>
      </c>
      <c r="E35" s="26">
        <f t="shared" si="1"/>
        <v>12.606999999999999</v>
      </c>
      <c r="F35" s="10">
        <f t="shared" si="4"/>
        <v>4.1676033057851241</v>
      </c>
      <c r="G35" s="27" t="str">
        <f t="shared" si="2"/>
        <v/>
      </c>
    </row>
    <row r="36" spans="1:7" x14ac:dyDescent="0.2">
      <c r="A36" s="19">
        <v>5</v>
      </c>
      <c r="B36" s="8">
        <f t="shared" si="5"/>
        <v>300</v>
      </c>
      <c r="C36" s="26">
        <v>1.17</v>
      </c>
      <c r="D36" s="26">
        <f t="shared" si="3"/>
        <v>11.52</v>
      </c>
      <c r="E36" s="26">
        <f t="shared" si="1"/>
        <v>10.337</v>
      </c>
      <c r="F36" s="10">
        <f t="shared" si="4"/>
        <v>4.2714876033057854</v>
      </c>
      <c r="G36" s="27" t="str">
        <f t="shared" si="2"/>
        <v>ç</v>
      </c>
    </row>
    <row r="37" spans="1:7" x14ac:dyDescent="0.2">
      <c r="A37" s="19">
        <v>6</v>
      </c>
      <c r="B37" s="8">
        <f t="shared" si="5"/>
        <v>360</v>
      </c>
      <c r="C37" s="26">
        <v>0.95</v>
      </c>
      <c r="D37" s="26">
        <f t="shared" si="3"/>
        <v>9.36</v>
      </c>
      <c r="E37" s="26">
        <f t="shared" si="1"/>
        <v>8.1769999999999996</v>
      </c>
      <c r="F37" s="10">
        <f t="shared" si="4"/>
        <v>4.0547107438016532</v>
      </c>
      <c r="G37" s="27" t="str">
        <f t="shared" si="2"/>
        <v/>
      </c>
    </row>
    <row r="38" spans="1:7" x14ac:dyDescent="0.2">
      <c r="A38" s="19">
        <v>7</v>
      </c>
      <c r="B38" s="8">
        <f t="shared" si="5"/>
        <v>420</v>
      </c>
      <c r="C38" s="26">
        <v>0.83</v>
      </c>
      <c r="D38" s="26">
        <f t="shared" si="3"/>
        <v>8.17</v>
      </c>
      <c r="E38" s="26">
        <f t="shared" si="1"/>
        <v>6.9870000000000001</v>
      </c>
      <c r="F38" s="10">
        <f t="shared" si="4"/>
        <v>4.0420661157024798</v>
      </c>
      <c r="G38" s="27" t="str">
        <f t="shared" si="2"/>
        <v/>
      </c>
    </row>
    <row r="39" spans="1:7" x14ac:dyDescent="0.2">
      <c r="A39" s="19">
        <v>8</v>
      </c>
      <c r="B39" s="8">
        <f t="shared" si="5"/>
        <v>480</v>
      </c>
      <c r="C39" s="26">
        <v>0.75</v>
      </c>
      <c r="D39" s="26">
        <f t="shared" si="3"/>
        <v>7.39</v>
      </c>
      <c r="E39" s="26">
        <f t="shared" si="1"/>
        <v>6.2069999999999999</v>
      </c>
      <c r="F39" s="10">
        <f t="shared" si="4"/>
        <v>4.103801652892562</v>
      </c>
      <c r="G39" s="27" t="str">
        <f t="shared" si="2"/>
        <v/>
      </c>
    </row>
    <row r="40" spans="1:7" x14ac:dyDescent="0.2">
      <c r="A40" s="19">
        <v>9</v>
      </c>
      <c r="B40" s="8">
        <f t="shared" si="5"/>
        <v>540</v>
      </c>
      <c r="C40" s="26">
        <v>0.68</v>
      </c>
      <c r="D40" s="26">
        <f t="shared" si="3"/>
        <v>6.7</v>
      </c>
      <c r="E40" s="26">
        <f t="shared" si="1"/>
        <v>5.5170000000000003</v>
      </c>
      <c r="F40" s="10">
        <f t="shared" si="4"/>
        <v>4.1035537190082652</v>
      </c>
      <c r="G40" s="27" t="str">
        <f t="shared" si="2"/>
        <v/>
      </c>
    </row>
    <row r="41" spans="1:7" x14ac:dyDescent="0.2">
      <c r="A41" s="19">
        <v>10</v>
      </c>
      <c r="B41" s="8">
        <f t="shared" si="5"/>
        <v>600</v>
      </c>
      <c r="C41" s="26">
        <v>0.63</v>
      </c>
      <c r="D41" s="26">
        <f t="shared" si="3"/>
        <v>6.2</v>
      </c>
      <c r="E41" s="26">
        <f t="shared" si="1"/>
        <v>5.0170000000000003</v>
      </c>
      <c r="F41" s="10">
        <f t="shared" si="4"/>
        <v>4.1462809917355372</v>
      </c>
      <c r="G41" s="27" t="str">
        <f t="shared" si="2"/>
        <v/>
      </c>
    </row>
    <row r="42" spans="1:7" x14ac:dyDescent="0.2">
      <c r="A42" s="19">
        <v>11</v>
      </c>
      <c r="B42" s="8">
        <f t="shared" si="5"/>
        <v>660</v>
      </c>
      <c r="C42" s="26">
        <v>0.59</v>
      </c>
      <c r="D42" s="26">
        <f t="shared" si="3"/>
        <v>5.81</v>
      </c>
      <c r="E42" s="26">
        <f t="shared" si="1"/>
        <v>4.6269999999999998</v>
      </c>
      <c r="F42" s="10">
        <f t="shared" si="4"/>
        <v>4.2063636363636361</v>
      </c>
      <c r="G42" s="27" t="str">
        <f t="shared" si="2"/>
        <v/>
      </c>
    </row>
    <row r="43" spans="1:7" x14ac:dyDescent="0.2">
      <c r="A43" s="19">
        <v>12</v>
      </c>
      <c r="B43" s="8">
        <f t="shared" si="5"/>
        <v>720</v>
      </c>
      <c r="C43" s="26">
        <v>0.55000000000000004</v>
      </c>
      <c r="D43" s="26">
        <f t="shared" si="3"/>
        <v>5.42</v>
      </c>
      <c r="E43" s="26">
        <f t="shared" si="1"/>
        <v>4.2370000000000001</v>
      </c>
      <c r="F43" s="10">
        <f t="shared" si="4"/>
        <v>4.2019834710743806</v>
      </c>
      <c r="G43" s="27" t="str">
        <f t="shared" si="2"/>
        <v/>
      </c>
    </row>
    <row r="44" spans="1:7" x14ac:dyDescent="0.2">
      <c r="A44" s="19">
        <v>18</v>
      </c>
      <c r="B44" s="8">
        <f t="shared" si="5"/>
        <v>1080</v>
      </c>
      <c r="C44" s="26">
        <v>0.39</v>
      </c>
      <c r="D44" s="26">
        <f t="shared" si="3"/>
        <v>3.84</v>
      </c>
      <c r="E44" s="26">
        <f t="shared" si="1"/>
        <v>2.657</v>
      </c>
      <c r="F44" s="10">
        <f t="shared" si="4"/>
        <v>3.9525619834710746</v>
      </c>
      <c r="G44" s="27" t="str">
        <f t="shared" si="2"/>
        <v/>
      </c>
    </row>
    <row r="45" spans="1:7" x14ac:dyDescent="0.2">
      <c r="A45" s="19">
        <v>24</v>
      </c>
      <c r="B45" s="8">
        <f t="shared" si="5"/>
        <v>1440</v>
      </c>
      <c r="C45" s="26">
        <v>0.32</v>
      </c>
      <c r="D45" s="26">
        <f t="shared" si="3"/>
        <v>3.15</v>
      </c>
      <c r="E45" s="26">
        <f t="shared" si="1"/>
        <v>1.9669999999999999</v>
      </c>
      <c r="F45" s="10">
        <f t="shared" si="4"/>
        <v>3.9014876033057853</v>
      </c>
      <c r="G45" s="27" t="str">
        <f>IF($F45=$E$16,"ç","")</f>
        <v/>
      </c>
    </row>
    <row r="46" spans="1:7" x14ac:dyDescent="0.2">
      <c r="A46" s="19">
        <v>36</v>
      </c>
      <c r="B46" s="8">
        <f t="shared" si="5"/>
        <v>2160</v>
      </c>
      <c r="C46" s="26">
        <v>0.22</v>
      </c>
      <c r="D46" s="26">
        <f t="shared" si="3"/>
        <v>2.17</v>
      </c>
      <c r="E46" s="26">
        <f t="shared" si="1"/>
        <v>0.98699999999999988</v>
      </c>
      <c r="F46" s="10">
        <f t="shared" si="4"/>
        <v>2.9365289256198346</v>
      </c>
      <c r="G46" s="27" t="str">
        <f>IF($F46=$E$16,"ç","")</f>
        <v/>
      </c>
    </row>
    <row r="47" spans="1:7" ht="13.5" thickBot="1" x14ac:dyDescent="0.25">
      <c r="A47" s="37">
        <v>48</v>
      </c>
      <c r="B47" s="38">
        <f t="shared" si="5"/>
        <v>2880</v>
      </c>
      <c r="C47" s="39">
        <v>0.17</v>
      </c>
      <c r="D47" s="39">
        <f t="shared" si="3"/>
        <v>1.67</v>
      </c>
      <c r="E47" s="39">
        <f t="shared" si="1"/>
        <v>0.48699999999999988</v>
      </c>
      <c r="F47" s="40">
        <f t="shared" si="4"/>
        <v>1.9319008264462805</v>
      </c>
      <c r="G47" s="41" t="str">
        <f>IF($F47=$E$16,"ç","")</f>
        <v/>
      </c>
    </row>
    <row r="55" spans="3:6" x14ac:dyDescent="0.2">
      <c r="C55" s="1"/>
      <c r="D55" s="2"/>
      <c r="E55" s="2"/>
      <c r="F55" s="2"/>
    </row>
  </sheetData>
  <sheetProtection password="CD94" sheet="1" formatCells="0" formatColumns="0" formatRows="0" insertColumns="0" insertRows="0" insertHyperlinks="0" deleteColumns="0" deleteRows="0" sort="0" autoFilter="0" pivotTables="0"/>
  <mergeCells count="9">
    <mergeCell ref="A2:G2"/>
    <mergeCell ref="F20:G20"/>
    <mergeCell ref="F21:G21"/>
    <mergeCell ref="F22:G22"/>
    <mergeCell ref="A3:G3"/>
    <mergeCell ref="B16:D16"/>
    <mergeCell ref="B11:D11"/>
    <mergeCell ref="B12:D12"/>
    <mergeCell ref="B13:D13"/>
  </mergeCells>
  <phoneticPr fontId="0" type="noConversion"/>
  <conditionalFormatting sqref="F24:F47">
    <cfRule type="cellIs" dxfId="1" priority="1" stopIfTrue="1" operator="equal">
      <formula>$E$16</formula>
    </cfRule>
  </conditionalFormatting>
  <conditionalFormatting sqref="E11:E13">
    <cfRule type="cellIs" dxfId="0" priority="2" stopIfTrue="1" operator="lessThanOrEqual">
      <formula>0</formula>
    </cfRule>
  </conditionalFormatting>
  <printOptions horizontalCentered="1"/>
  <pageMargins left="1" right="0.75" top="1" bottom="1" header="0.5" footer="0.5"/>
  <pageSetup orientation="portrait" r:id="rId1"/>
  <headerFooter alignWithMargins="0">
    <oddFooter>&amp;L&amp;8File: c:\&amp;F.XLS&amp;C&amp;8Prepared by:  JJD  &amp;D&amp;R&amp;8Page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TP-40</vt:lpstr>
      <vt:lpstr>Bulletin70</vt:lpstr>
      <vt:lpstr>Bulletin70!Print_Area</vt:lpstr>
      <vt:lpstr>'TP-40'!Print_Area</vt:lpstr>
      <vt:lpstr>Bulletin70!Print_Area_MI</vt:lpstr>
      <vt:lpstr>'TP-40'!Print_Area_MI</vt:lpstr>
    </vt:vector>
  </TitlesOfParts>
  <Company>C. B. Burke Engineering,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J. Dykstra</dc:creator>
  <cp:lastModifiedBy>Luke Sherry</cp:lastModifiedBy>
  <cp:lastPrinted>2000-02-10T20:58:22Z</cp:lastPrinted>
  <dcterms:created xsi:type="dcterms:W3CDTF">2000-02-10T17:30:18Z</dcterms:created>
  <dcterms:modified xsi:type="dcterms:W3CDTF">2014-04-17T19:46:14Z</dcterms:modified>
</cp:coreProperties>
</file>