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5" yWindow="525" windowWidth="11475" windowHeight="5565"/>
  </bookViews>
  <sheets>
    <sheet name="Orifice-Weir" sheetId="1" r:id="rId1"/>
  </sheets>
  <definedNames>
    <definedName name="_Regression_Int" localSheetId="0" hidden="1">1</definedName>
    <definedName name="_xlnm.Print_Area" localSheetId="0">'Orifice-Weir'!$A$1:$M$49</definedName>
    <definedName name="Print_Area_MI" localSheetId="0">'Orifice-Weir'!$A$2:$I$50</definedName>
  </definedNames>
  <calcPr calcId="145621"/>
</workbook>
</file>

<file path=xl/calcChain.xml><?xml version="1.0" encoding="utf-8"?>
<calcChain xmlns="http://schemas.openxmlformats.org/spreadsheetml/2006/main">
  <c r="A32" i="1" l="1"/>
  <c r="D22" i="1"/>
  <c r="C11" i="1" l="1"/>
  <c r="E10" i="1"/>
  <c r="E11" i="1"/>
  <c r="A33" i="1"/>
  <c r="C33" i="1" s="1"/>
  <c r="D18" i="1"/>
  <c r="C32" i="1"/>
  <c r="C10" i="1"/>
  <c r="B33" i="1" l="1"/>
  <c r="A34" i="1"/>
  <c r="A35" i="1" s="1"/>
  <c r="B32" i="1"/>
  <c r="B34" i="1" l="1"/>
  <c r="A36" i="1"/>
  <c r="C36" i="1" s="1"/>
  <c r="C34" i="1"/>
  <c r="D33" i="1"/>
  <c r="B35" i="1"/>
  <c r="C35" i="1"/>
  <c r="D32" i="1"/>
  <c r="A37" i="1" l="1"/>
  <c r="A38" i="1" s="1"/>
  <c r="A39" i="1" s="1"/>
  <c r="B36" i="1"/>
  <c r="D36" i="1" s="1"/>
  <c r="D34" i="1"/>
  <c r="D35" i="1"/>
  <c r="B37" i="1" l="1"/>
  <c r="B38" i="1"/>
  <c r="C37" i="1"/>
  <c r="C38" i="1"/>
  <c r="B39" i="1"/>
  <c r="A40" i="1"/>
  <c r="A41" i="1" s="1"/>
  <c r="C39" i="1"/>
  <c r="D37" i="1" l="1"/>
  <c r="B41" i="1"/>
  <c r="A42" i="1"/>
  <c r="A43" i="1" s="1"/>
  <c r="C41" i="1"/>
  <c r="D38" i="1"/>
  <c r="C40" i="1"/>
  <c r="B40" i="1"/>
  <c r="D39" i="1"/>
  <c r="A44" i="1" l="1"/>
  <c r="C43" i="1"/>
  <c r="B43" i="1"/>
  <c r="D43" i="1" s="1"/>
  <c r="B42" i="1"/>
  <c r="C42" i="1"/>
  <c r="D41" i="1"/>
  <c r="D40" i="1"/>
  <c r="C44" i="1" l="1"/>
  <c r="B44" i="1"/>
  <c r="D44" i="1" s="1"/>
  <c r="D42" i="1"/>
</calcChain>
</file>

<file path=xl/sharedStrings.xml><?xml version="1.0" encoding="utf-8"?>
<sst xmlns="http://schemas.openxmlformats.org/spreadsheetml/2006/main" count="37" uniqueCount="35">
  <si>
    <t>ORIFICE/WEIR STRUCTURE RATING ANALYSIS</t>
  </si>
  <si>
    <t>PROJECT NAME:</t>
  </si>
  <si>
    <t>DESCRIPTION:</t>
  </si>
  <si>
    <t>DATE:</t>
  </si>
  <si>
    <t>OUTLET:</t>
  </si>
  <si>
    <t>HYDRAULIC DIMENSIONS</t>
  </si>
  <si>
    <t>ORIFICE DIAMETER (in)</t>
  </si>
  <si>
    <t>ORIFICE DISCHARGE COEFFICIENT</t>
  </si>
  <si>
    <t>WEIR LENGTH (ft)</t>
  </si>
  <si>
    <t>WEIR COEFFICIENT</t>
  </si>
  <si>
    <t>ELEVATION-DISCHARGE RELATIONSHIP</t>
  </si>
  <si>
    <t>Elevation</t>
  </si>
  <si>
    <t>(feet)</t>
  </si>
  <si>
    <t>(cfs)</t>
  </si>
  <si>
    <r>
      <t>ORIFICE AREA (ft</t>
    </r>
    <r>
      <rPr>
        <vertAlign val="superscript"/>
        <sz val="11"/>
        <color indexed="8"/>
        <rFont val="Arial"/>
        <family val="2"/>
      </rPr>
      <t>2</t>
    </r>
    <r>
      <rPr>
        <sz val="11"/>
        <color indexed="8"/>
        <rFont val="Arial"/>
        <family val="2"/>
      </rPr>
      <t>)</t>
    </r>
  </si>
  <si>
    <t xml:space="preserve"> FEET WIDE  @  ELEV</t>
  </si>
  <si>
    <t># 1</t>
  </si>
  <si>
    <t xml:space="preserve"> IN. DIA. @ ELEV</t>
  </si>
  <si>
    <t>FILENAME:</t>
  </si>
  <si>
    <t>Detention Basin 1</t>
  </si>
  <si>
    <t>Orifice.xlsx</t>
  </si>
  <si>
    <t>PROPOSED CONDITIONS</t>
  </si>
  <si>
    <t>PROJ. NO.:</t>
  </si>
  <si>
    <t>ORIFICE ELEV. (ft-NAVD88)</t>
  </si>
  <si>
    <t>TAILWATER OR CENTROID (ft-NAVD88)</t>
  </si>
  <si>
    <t>WEIR ELEV. (ft-NAVD88)</t>
  </si>
  <si>
    <r>
      <t>WEIR FLOW EQUATION:  Q = 3.0L(H)</t>
    </r>
    <r>
      <rPr>
        <b/>
        <vertAlign val="superscript"/>
        <sz val="10"/>
        <rFont val="Arial"/>
        <family val="2"/>
      </rPr>
      <t>1.5</t>
    </r>
  </si>
  <si>
    <t>Q-Orifice</t>
  </si>
  <si>
    <t>Q-Weir</t>
  </si>
  <si>
    <t>Q-Total</t>
  </si>
  <si>
    <t>ORIFICE:</t>
  </si>
  <si>
    <t>WEIR:</t>
  </si>
  <si>
    <t>Example 1</t>
  </si>
  <si>
    <r>
      <t>ORIFICE FLOW EQUATION:  Q = C</t>
    </r>
    <r>
      <rPr>
        <b/>
        <vertAlign val="subscript"/>
        <sz val="10"/>
        <rFont val="Arial"/>
        <family val="2"/>
      </rPr>
      <t>d</t>
    </r>
    <r>
      <rPr>
        <b/>
        <sz val="10"/>
        <rFont val="Arial"/>
        <family val="2"/>
      </rPr>
      <t>A(2gH)</t>
    </r>
    <r>
      <rPr>
        <b/>
        <vertAlign val="superscript"/>
        <sz val="10"/>
        <rFont val="Arial"/>
        <family val="2"/>
      </rPr>
      <t>0.5</t>
    </r>
  </si>
  <si>
    <t>TGM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</si>
</sst>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_)"/>
    <numFmt numFmtId="165" formatCode="0.00_)"/>
    <numFmt numFmtId="166" formatCode="0.0000_)"/>
    <numFmt numFmtId="167" formatCode="[$-409]d\-mmm\-yy;@"/>
    <numFmt numFmtId="168" formatCode="0.000_)"/>
  </numFmts>
  <fonts count="14" x14ac:knownFonts="1">
    <font>
      <sz val="12"/>
      <name val="Arial"/>
      <family val="2"/>
    </font>
    <font>
      <b/>
      <sz val="1"/>
      <color indexed="8"/>
      <name val="Courier"/>
      <family val="3"/>
    </font>
    <font>
      <sz val="1"/>
      <color indexed="8"/>
      <name val="Courier"/>
      <family val="3"/>
    </font>
    <font>
      <i/>
      <sz val="1"/>
      <color indexed="8"/>
      <name val="Courier"/>
      <family val="3"/>
    </font>
    <font>
      <sz val="11"/>
      <name val="Arial"/>
      <family val="2"/>
    </font>
    <font>
      <sz val="11"/>
      <color indexed="8"/>
      <name val="Arial"/>
      <family val="2"/>
    </font>
    <font>
      <b/>
      <sz val="16"/>
      <name val="Arial"/>
      <family val="2"/>
    </font>
    <font>
      <b/>
      <i/>
      <sz val="11"/>
      <name val="Arial"/>
      <family val="2"/>
    </font>
    <font>
      <b/>
      <u/>
      <sz val="11"/>
      <color indexed="8"/>
      <name val="Arial"/>
      <family val="2"/>
    </font>
    <font>
      <vertAlign val="superscript"/>
      <sz val="11"/>
      <color indexed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b/>
      <vertAlign val="subscript"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</fills>
  <borders count="33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</borders>
  <cellStyleXfs count="8">
    <xf numFmtId="0" fontId="0" fillId="0" borderId="0"/>
    <xf numFmtId="0" fontId="1" fillId="0" borderId="0">
      <protection locked="0"/>
    </xf>
    <xf numFmtId="0" fontId="2" fillId="0" borderId="0">
      <protection locked="0"/>
    </xf>
    <xf numFmtId="0" fontId="3" fillId="0" borderId="0">
      <protection locked="0"/>
    </xf>
    <xf numFmtId="0" fontId="1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3" fillId="0" borderId="0">
      <protection locked="0"/>
    </xf>
  </cellStyleXfs>
  <cellXfs count="54">
    <xf numFmtId="0" fontId="0" fillId="0" borderId="0" xfId="0"/>
    <xf numFmtId="0" fontId="4" fillId="0" borderId="0" xfId="0" applyFont="1"/>
    <xf numFmtId="0" fontId="4" fillId="0" borderId="0" xfId="0" applyFont="1" applyProtection="1">
      <protection locked="0"/>
    </xf>
    <xf numFmtId="0" fontId="5" fillId="0" borderId="0" xfId="0" applyFont="1" applyFill="1"/>
    <xf numFmtId="0" fontId="5" fillId="0" borderId="1" xfId="0" applyFont="1" applyFill="1" applyBorder="1" applyAlignment="1" applyProtection="1"/>
    <xf numFmtId="0" fontId="5" fillId="0" borderId="2" xfId="0" applyFont="1" applyFill="1" applyBorder="1"/>
    <xf numFmtId="166" fontId="4" fillId="0" borderId="0" xfId="0" applyNumberFormat="1" applyFont="1" applyProtection="1"/>
    <xf numFmtId="0" fontId="5" fillId="0" borderId="3" xfId="0" applyFont="1" applyFill="1" applyBorder="1" applyAlignment="1" applyProtection="1"/>
    <xf numFmtId="0" fontId="5" fillId="0" borderId="4" xfId="0" applyFont="1" applyFill="1" applyBorder="1"/>
    <xf numFmtId="165" fontId="4" fillId="0" borderId="0" xfId="0" applyNumberFormat="1" applyFont="1" applyProtection="1"/>
    <xf numFmtId="164" fontId="4" fillId="0" borderId="0" xfId="0" applyNumberFormat="1" applyFont="1" applyProtection="1"/>
    <xf numFmtId="0" fontId="5" fillId="0" borderId="0" xfId="0" applyFont="1" applyFill="1" applyBorder="1"/>
    <xf numFmtId="0" fontId="7" fillId="0" borderId="0" xfId="0" applyFont="1" applyFill="1" applyAlignment="1" applyProtection="1"/>
    <xf numFmtId="0" fontId="7" fillId="0" borderId="0" xfId="0" applyFont="1"/>
    <xf numFmtId="0" fontId="8" fillId="0" borderId="0" xfId="0" applyFont="1" applyFill="1" applyAlignment="1" applyProtection="1"/>
    <xf numFmtId="0" fontId="5" fillId="0" borderId="1" xfId="0" applyFont="1" applyFill="1" applyBorder="1" applyAlignment="1" applyProtection="1">
      <alignment horizontal="center"/>
    </xf>
    <xf numFmtId="0" fontId="5" fillId="0" borderId="5" xfId="0" applyFont="1" applyFill="1" applyBorder="1" applyAlignment="1" applyProtection="1">
      <alignment horizontal="center"/>
    </xf>
    <xf numFmtId="0" fontId="4" fillId="0" borderId="7" xfId="0" applyFont="1" applyBorder="1"/>
    <xf numFmtId="0" fontId="4" fillId="0" borderId="8" xfId="0" applyFont="1" applyBorder="1" applyAlignment="1">
      <alignment horizontal="right"/>
    </xf>
    <xf numFmtId="0" fontId="4" fillId="0" borderId="8" xfId="0" applyFont="1" applyBorder="1"/>
    <xf numFmtId="0" fontId="4" fillId="0" borderId="0" xfId="0" applyFont="1" applyBorder="1" applyAlignment="1">
      <alignment horizontal="right"/>
    </xf>
    <xf numFmtId="0" fontId="4" fillId="0" borderId="0" xfId="0" applyFont="1" applyBorder="1"/>
    <xf numFmtId="0" fontId="5" fillId="0" borderId="9" xfId="0" applyFont="1" applyFill="1" applyBorder="1"/>
    <xf numFmtId="0" fontId="5" fillId="0" borderId="10" xfId="0" applyFont="1" applyFill="1" applyBorder="1" applyAlignment="1" applyProtection="1"/>
    <xf numFmtId="0" fontId="5" fillId="0" borderId="11" xfId="0" applyFont="1" applyFill="1" applyBorder="1"/>
    <xf numFmtId="0" fontId="4" fillId="0" borderId="13" xfId="0" applyFont="1" applyBorder="1" applyAlignment="1">
      <alignment horizontal="center"/>
    </xf>
    <xf numFmtId="0" fontId="4" fillId="0" borderId="16" xfId="0" applyNumberFormat="1" applyFont="1" applyBorder="1" applyAlignment="1">
      <alignment horizontal="left"/>
    </xf>
    <xf numFmtId="0" fontId="4" fillId="0" borderId="17" xfId="0" applyNumberFormat="1" applyFont="1" applyBorder="1" applyAlignment="1">
      <alignment horizontal="left"/>
    </xf>
    <xf numFmtId="0" fontId="4" fillId="0" borderId="0" xfId="0" applyFont="1" applyAlignment="1" applyProtection="1">
      <alignment horizontal="left"/>
      <protection locked="0"/>
    </xf>
    <xf numFmtId="0" fontId="5" fillId="0" borderId="20" xfId="0" applyFont="1" applyFill="1" applyBorder="1" applyAlignment="1" applyProtection="1">
      <alignment horizontal="center"/>
    </xf>
    <xf numFmtId="0" fontId="5" fillId="0" borderId="21" xfId="0" applyFont="1" applyFill="1" applyBorder="1" applyAlignment="1" applyProtection="1">
      <alignment horizontal="center"/>
    </xf>
    <xf numFmtId="0" fontId="5" fillId="0" borderId="22" xfId="0" applyFont="1" applyFill="1" applyBorder="1" applyAlignment="1" applyProtection="1">
      <alignment horizontal="center"/>
    </xf>
    <xf numFmtId="0" fontId="5" fillId="0" borderId="23" xfId="0" applyFont="1" applyFill="1" applyBorder="1" applyAlignment="1" applyProtection="1">
      <alignment horizontal="center"/>
    </xf>
    <xf numFmtId="165" fontId="5" fillId="0" borderId="19" xfId="0" applyNumberFormat="1" applyFont="1" applyFill="1" applyBorder="1" applyAlignment="1" applyProtection="1">
      <alignment horizontal="center"/>
    </xf>
    <xf numFmtId="165" fontId="5" fillId="0" borderId="24" xfId="0" applyNumberFormat="1" applyFont="1" applyFill="1" applyBorder="1" applyAlignment="1" applyProtection="1">
      <alignment horizontal="center"/>
    </xf>
    <xf numFmtId="165" fontId="5" fillId="0" borderId="18" xfId="0" applyNumberFormat="1" applyFont="1" applyFill="1" applyBorder="1" applyAlignment="1" applyProtection="1">
      <alignment horizontal="center"/>
    </xf>
    <xf numFmtId="165" fontId="5" fillId="0" borderId="25" xfId="0" applyNumberFormat="1" applyFont="1" applyFill="1" applyBorder="1" applyAlignment="1" applyProtection="1">
      <alignment horizontal="center"/>
    </xf>
    <xf numFmtId="166" fontId="5" fillId="3" borderId="32" xfId="0" applyNumberFormat="1" applyFont="1" applyFill="1" applyBorder="1" applyAlignment="1" applyProtection="1">
      <alignment horizontal="center"/>
    </xf>
    <xf numFmtId="0" fontId="11" fillId="0" borderId="0" xfId="0" applyFont="1"/>
    <xf numFmtId="164" fontId="5" fillId="2" borderId="3" xfId="0" applyNumberFormat="1" applyFont="1" applyFill="1" applyBorder="1" applyAlignment="1" applyProtection="1">
      <alignment horizontal="center"/>
      <protection locked="0"/>
    </xf>
    <xf numFmtId="165" fontId="5" fillId="2" borderId="6" xfId="0" applyNumberFormat="1" applyFont="1" applyFill="1" applyBorder="1" applyProtection="1">
      <protection locked="0"/>
    </xf>
    <xf numFmtId="165" fontId="5" fillId="2" borderId="26" xfId="0" applyNumberFormat="1" applyFont="1" applyFill="1" applyBorder="1" applyProtection="1">
      <protection locked="0"/>
    </xf>
    <xf numFmtId="164" fontId="5" fillId="2" borderId="27" xfId="0" applyNumberFormat="1" applyFont="1" applyFill="1" applyBorder="1" applyAlignment="1" applyProtection="1">
      <alignment horizontal="center"/>
      <protection locked="0"/>
    </xf>
    <xf numFmtId="165" fontId="5" fillId="2" borderId="28" xfId="0" applyNumberFormat="1" applyFont="1" applyFill="1" applyBorder="1" applyProtection="1">
      <protection locked="0"/>
    </xf>
    <xf numFmtId="165" fontId="5" fillId="2" borderId="29" xfId="0" applyNumberFormat="1" applyFont="1" applyFill="1" applyBorder="1" applyProtection="1">
      <protection locked="0"/>
    </xf>
    <xf numFmtId="165" fontId="4" fillId="0" borderId="14" xfId="0" applyNumberFormat="1" applyFont="1" applyFill="1" applyBorder="1" applyAlignment="1" applyProtection="1">
      <alignment horizontal="center"/>
      <protection locked="0"/>
    </xf>
    <xf numFmtId="168" fontId="4" fillId="3" borderId="14" xfId="0" applyNumberFormat="1" applyFont="1" applyFill="1" applyBorder="1" applyAlignment="1" applyProtection="1">
      <alignment horizontal="center"/>
      <protection locked="0"/>
    </xf>
    <xf numFmtId="165" fontId="4" fillId="0" borderId="12" xfId="0" applyNumberFormat="1" applyFont="1" applyFill="1" applyBorder="1" applyAlignment="1" applyProtection="1">
      <alignment horizontal="center"/>
      <protection locked="0"/>
    </xf>
    <xf numFmtId="164" fontId="4" fillId="0" borderId="15" xfId="0" applyNumberFormat="1" applyFont="1" applyFill="1" applyBorder="1" applyAlignment="1" applyProtection="1">
      <alignment horizontal="center"/>
      <protection locked="0"/>
    </xf>
    <xf numFmtId="167" fontId="5" fillId="0" borderId="0" xfId="0" applyNumberFormat="1" applyFont="1" applyFill="1" applyAlignment="1" applyProtection="1">
      <alignment horizontal="left"/>
      <protection locked="0"/>
    </xf>
    <xf numFmtId="164" fontId="4" fillId="0" borderId="14" xfId="0" applyNumberFormat="1" applyFont="1" applyFill="1" applyBorder="1" applyAlignment="1" applyProtection="1">
      <alignment horizontal="center"/>
    </xf>
    <xf numFmtId="0" fontId="6" fillId="0" borderId="0" xfId="0" applyFont="1" applyFill="1" applyAlignment="1" applyProtection="1">
      <protection locked="0"/>
    </xf>
    <xf numFmtId="164" fontId="5" fillId="0" borderId="30" xfId="0" applyNumberFormat="1" applyFont="1" applyFill="1" applyBorder="1" applyAlignment="1" applyProtection="1">
      <alignment horizontal="center"/>
      <protection locked="0"/>
    </xf>
    <xf numFmtId="164" fontId="5" fillId="0" borderId="31" xfId="0" applyNumberFormat="1" applyFont="1" applyFill="1" applyBorder="1" applyAlignment="1" applyProtection="1">
      <alignment horizontal="center"/>
      <protection locked="0"/>
    </xf>
  </cellXfs>
  <cellStyles count="8">
    <cellStyle name="F2" xfId="1"/>
    <cellStyle name="F3" xfId="2"/>
    <cellStyle name="F4" xfId="3"/>
    <cellStyle name="F5" xfId="4"/>
    <cellStyle name="F6" xfId="5"/>
    <cellStyle name="F7" xfId="6"/>
    <cellStyle name="F8" xfId="7"/>
    <cellStyle name="Normal" xfId="0" builtinId="0"/>
  </cellStyles>
  <dxfs count="1">
    <dxf>
      <fill>
        <patternFill>
          <bgColor indexed="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8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OUTLET RATING CURVE</a:t>
            </a:r>
          </a:p>
        </c:rich>
      </c:tx>
      <c:layout>
        <c:manualLayout>
          <c:xMode val="edge"/>
          <c:yMode val="edge"/>
          <c:x val="0.35663229687529935"/>
          <c:y val="4.106722577746545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969603617066114"/>
          <c:y val="0.15082443882517615"/>
          <c:w val="0.78902343046535239"/>
          <c:h val="0.70280250447845449"/>
        </c:manualLayout>
      </c:layout>
      <c:scatterChart>
        <c:scatterStyle val="lineMarker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square"/>
            <c:size val="2"/>
            <c:spPr>
              <a:solidFill>
                <a:srgbClr val="0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xVal>
            <c:numRef>
              <c:f>'Orifice-Weir'!$D$32:$D$44</c:f>
              <c:numCache>
                <c:formatCode>0.00_)</c:formatCode>
                <c:ptCount val="13"/>
                <c:pt idx="0">
                  <c:v>0</c:v>
                </c:pt>
                <c:pt idx="1">
                  <c:v>0.34396652710189746</c:v>
                </c:pt>
                <c:pt idx="2">
                  <c:v>0.5631680943258407</c:v>
                </c:pt>
                <c:pt idx="3">
                  <c:v>0.71833392873137902</c:v>
                </c:pt>
                <c:pt idx="4">
                  <c:v>0.84548741200961508</c:v>
                </c:pt>
                <c:pt idx="5">
                  <c:v>0.95587357666522788</c:v>
                </c:pt>
                <c:pt idx="6">
                  <c:v>1.0547699394971559</c:v>
                </c:pt>
                <c:pt idx="7">
                  <c:v>1.1451571752239482</c:v>
                </c:pt>
                <c:pt idx="8">
                  <c:v>1.2289142714880283</c:v>
                </c:pt>
                <c:pt idx="9">
                  <c:v>1.3073161887496882</c:v>
                </c:pt>
                <c:pt idx="10">
                  <c:v>1.3812751167189934</c:v>
                </c:pt>
                <c:pt idx="11">
                  <c:v>14.179392446438836</c:v>
                </c:pt>
                <c:pt idx="12">
                  <c:v>37.518424054560249</c:v>
                </c:pt>
              </c:numCache>
            </c:numRef>
          </c:xVal>
          <c:yVal>
            <c:numRef>
              <c:f>'Orifice-Weir'!$A$32:$A$44</c:f>
              <c:numCache>
                <c:formatCode>0.0_)</c:formatCode>
                <c:ptCount val="13"/>
                <c:pt idx="0">
                  <c:v>600</c:v>
                </c:pt>
                <c:pt idx="1">
                  <c:v>600.5</c:v>
                </c:pt>
                <c:pt idx="2">
                  <c:v>601</c:v>
                </c:pt>
                <c:pt idx="3">
                  <c:v>601.5</c:v>
                </c:pt>
                <c:pt idx="4">
                  <c:v>602</c:v>
                </c:pt>
                <c:pt idx="5">
                  <c:v>602.5</c:v>
                </c:pt>
                <c:pt idx="6">
                  <c:v>603</c:v>
                </c:pt>
                <c:pt idx="7">
                  <c:v>603.5</c:v>
                </c:pt>
                <c:pt idx="8">
                  <c:v>604</c:v>
                </c:pt>
                <c:pt idx="9">
                  <c:v>604.5</c:v>
                </c:pt>
                <c:pt idx="10">
                  <c:v>605</c:v>
                </c:pt>
                <c:pt idx="11">
                  <c:v>605.5</c:v>
                </c:pt>
                <c:pt idx="12">
                  <c:v>606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2542464"/>
        <c:axId val="73143040"/>
      </c:scatterChart>
      <c:valAx>
        <c:axId val="72542464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sz="1000"/>
                  <a:t>DISCHARGE (cfs)</a:t>
                </a:r>
              </a:p>
            </c:rich>
          </c:tx>
          <c:layout>
            <c:manualLayout>
              <c:xMode val="edge"/>
              <c:yMode val="edge"/>
              <c:x val="0.39021433049613735"/>
              <c:y val="0.90907706502557484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in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3143040"/>
        <c:crosses val="autoZero"/>
        <c:crossBetween val="midCat"/>
      </c:valAx>
      <c:valAx>
        <c:axId val="73143040"/>
        <c:scaling>
          <c:orientation val="minMax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sz="1000"/>
                  <a:t>ELEVATION (ft-NAVD88)</a:t>
                </a:r>
              </a:p>
            </c:rich>
          </c:tx>
          <c:layout>
            <c:manualLayout>
              <c:xMode val="edge"/>
              <c:yMode val="edge"/>
              <c:x val="2.5198975634118607E-2"/>
              <c:y val="0.32433384393503717"/>
            </c:manualLayout>
          </c:layout>
          <c:overlay val="0"/>
          <c:spPr>
            <a:noFill/>
            <a:ln w="25400">
              <a:noFill/>
            </a:ln>
          </c:spPr>
        </c:title>
        <c:numFmt formatCode="0.0_)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2542464"/>
        <c:crosses val="autoZero"/>
        <c:crossBetween val="midCat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0"/>
    <c:dispBlanksAs val="gap"/>
    <c:showDLblsOverMax val="0"/>
  </c:chart>
  <c:spPr>
    <a:gradFill rotWithShape="0">
      <a:gsLst>
        <a:gs pos="0">
          <a:srgbClr xmlns:mc="http://schemas.openxmlformats.org/markup-compatibility/2006" xmlns:a14="http://schemas.microsoft.com/office/drawing/2010/main" val="CCFFFF" mc:Ignorable="a14" a14:legacySpreadsheetColorIndex="41"/>
        </a:gs>
        <a:gs pos="100000">
          <a:srgbClr xmlns:mc="http://schemas.openxmlformats.org/markup-compatibility/2006" xmlns:a14="http://schemas.microsoft.com/office/drawing/2010/main" val="CCFFFF" mc:Ignorable="a14" a14:legacySpreadsheetColorIndex="41"/>
        </a:gs>
      </a:gsLst>
      <a:lin ang="5400000" scaled="1"/>
    </a:gradFill>
    <a:ln w="12700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 horizontalDpi="-4" verticalDpi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4</xdr:col>
      <xdr:colOff>1003300</xdr:colOff>
      <xdr:row>11</xdr:row>
      <xdr:rowOff>0</xdr:rowOff>
    </xdr:to>
    <xdr:sp macro="" textlink="">
      <xdr:nvSpPr>
        <xdr:cNvPr id="1047" name="Rectangle 4"/>
        <xdr:cNvSpPr>
          <a:spLocks noChangeArrowheads="1"/>
        </xdr:cNvSpPr>
      </xdr:nvSpPr>
      <xdr:spPr bwMode="auto">
        <a:xfrm>
          <a:off x="1397000" y="1854200"/>
          <a:ext cx="5041900" cy="38100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89803" dir="2700000" algn="ctr" rotWithShape="0">
            <a:srgbClr xmlns:mc="http://schemas.openxmlformats.org/markup-compatibility/2006" xmlns:a14="http://schemas.microsoft.com/office/drawing/2010/main" val="CCFFCC" mc:Ignorable="a14" a14:legacySpreadsheetColorIndex="42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>
    <xdr:from>
      <xdr:col>4</xdr:col>
      <xdr:colOff>511174</xdr:colOff>
      <xdr:row>17</xdr:row>
      <xdr:rowOff>155575</xdr:rowOff>
    </xdr:from>
    <xdr:to>
      <xdr:col>12</xdr:col>
      <xdr:colOff>698499</xdr:colOff>
      <xdr:row>39</xdr:row>
      <xdr:rowOff>165100</xdr:rowOff>
    </xdr:to>
    <xdr:graphicFrame macro="">
      <xdr:nvGraphicFramePr>
        <xdr:cNvPr id="104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>
    <pageSetUpPr fitToPage="1"/>
  </sheetPr>
  <dimension ref="A1:I50"/>
  <sheetViews>
    <sheetView tabSelected="1" zoomScale="75" zoomScaleNormal="75" workbookViewId="0">
      <selection activeCell="D5" sqref="D5"/>
    </sheetView>
  </sheetViews>
  <sheetFormatPr defaultColWidth="9.77734375" defaultRowHeight="15" x14ac:dyDescent="0.2"/>
  <cols>
    <col min="1" max="1" width="16.21875" customWidth="1"/>
    <col min="2" max="2" width="13.5546875" customWidth="1"/>
    <col min="3" max="3" width="16.33203125" customWidth="1"/>
    <col min="4" max="4" width="17.109375" customWidth="1"/>
    <col min="5" max="5" width="11.77734375" customWidth="1"/>
    <col min="6" max="6" width="6.33203125" customWidth="1"/>
    <col min="9" max="9" width="6.77734375" customWidth="1"/>
  </cols>
  <sheetData>
    <row r="1" spans="1:9" ht="20.25" x14ac:dyDescent="0.3">
      <c r="A1" s="51" t="s">
        <v>21</v>
      </c>
    </row>
    <row r="2" spans="1:9" ht="20.25" x14ac:dyDescent="0.3">
      <c r="A2" s="51" t="s">
        <v>0</v>
      </c>
      <c r="B2" s="1"/>
      <c r="C2" s="1"/>
      <c r="D2" s="1"/>
      <c r="E2" s="1"/>
      <c r="F2" s="1"/>
      <c r="G2" s="1"/>
      <c r="H2" s="1"/>
      <c r="I2" s="1"/>
    </row>
    <row r="3" spans="1:9" x14ac:dyDescent="0.2">
      <c r="A3" s="1"/>
      <c r="B3" s="1"/>
      <c r="C3" s="1"/>
      <c r="D3" s="1"/>
      <c r="E3" s="1"/>
      <c r="F3" s="1"/>
      <c r="H3" s="1"/>
      <c r="I3" s="1"/>
    </row>
    <row r="4" spans="1:9" x14ac:dyDescent="0.2">
      <c r="A4" s="12" t="s">
        <v>1</v>
      </c>
      <c r="B4" s="2" t="s">
        <v>32</v>
      </c>
      <c r="D4" s="1"/>
      <c r="E4" s="1"/>
      <c r="F4" s="1"/>
      <c r="H4" s="1"/>
      <c r="I4" s="1"/>
    </row>
    <row r="5" spans="1:9" x14ac:dyDescent="0.2">
      <c r="A5" s="12" t="s">
        <v>22</v>
      </c>
      <c r="B5" s="28" t="s">
        <v>34</v>
      </c>
      <c r="D5" s="1"/>
      <c r="E5" s="1"/>
      <c r="F5" s="1"/>
      <c r="H5" s="1"/>
      <c r="I5" s="1"/>
    </row>
    <row r="6" spans="1:9" x14ac:dyDescent="0.2">
      <c r="A6" s="12" t="s">
        <v>2</v>
      </c>
      <c r="B6" s="2" t="s">
        <v>19</v>
      </c>
      <c r="D6" s="1"/>
      <c r="E6" s="1"/>
      <c r="F6" s="1"/>
      <c r="H6" s="1"/>
      <c r="I6" s="1"/>
    </row>
    <row r="7" spans="1:9" x14ac:dyDescent="0.2">
      <c r="A7" s="12" t="s">
        <v>18</v>
      </c>
      <c r="B7" s="2" t="s">
        <v>20</v>
      </c>
      <c r="D7" s="1"/>
      <c r="E7" s="1"/>
      <c r="F7" s="1"/>
      <c r="H7" s="1"/>
      <c r="I7" s="1"/>
    </row>
    <row r="8" spans="1:9" x14ac:dyDescent="0.2">
      <c r="A8" s="12" t="s">
        <v>3</v>
      </c>
      <c r="B8" s="49">
        <v>41679</v>
      </c>
      <c r="D8" s="1"/>
      <c r="E8" s="1"/>
      <c r="F8" s="1"/>
      <c r="G8" s="1"/>
      <c r="H8" s="1"/>
      <c r="I8" s="1"/>
    </row>
    <row r="9" spans="1:9" ht="15.75" thickBot="1" x14ac:dyDescent="0.25">
      <c r="A9" s="13"/>
      <c r="B9" s="1"/>
      <c r="C9" s="1"/>
      <c r="D9" s="1"/>
      <c r="E9" s="1"/>
      <c r="F9" s="1"/>
      <c r="G9" s="1"/>
      <c r="H9" s="1"/>
      <c r="I9" s="1"/>
    </row>
    <row r="10" spans="1:9" x14ac:dyDescent="0.2">
      <c r="A10" s="12" t="s">
        <v>4</v>
      </c>
      <c r="B10" s="17" t="s">
        <v>30</v>
      </c>
      <c r="C10" s="18">
        <f>IF(D19&gt;0,D19,"N/A")</f>
        <v>4.8600000000000003</v>
      </c>
      <c r="D10" s="19" t="s">
        <v>17</v>
      </c>
      <c r="E10" s="26">
        <f>IF(D21&gt;0,D21,"N/A")</f>
        <v>600</v>
      </c>
      <c r="G10" s="11"/>
      <c r="H10" s="1"/>
      <c r="I10" s="1"/>
    </row>
    <row r="11" spans="1:9" x14ac:dyDescent="0.2">
      <c r="A11" s="1"/>
      <c r="B11" s="22" t="s">
        <v>31</v>
      </c>
      <c r="C11" s="20">
        <f>IF($D$23&gt;0,ROUND($D$23*1,2),"N/A")</f>
        <v>12</v>
      </c>
      <c r="D11" s="21" t="s">
        <v>15</v>
      </c>
      <c r="E11" s="27">
        <f>IF(D25&gt;0,D25,"N/A")</f>
        <v>605</v>
      </c>
      <c r="G11" s="1"/>
      <c r="H11" s="1"/>
      <c r="I11" s="1"/>
    </row>
    <row r="12" spans="1:9" x14ac:dyDescent="0.2">
      <c r="A12" s="1"/>
      <c r="B12" s="1"/>
      <c r="C12" s="11"/>
      <c r="D12" s="11"/>
      <c r="E12" s="11"/>
      <c r="F12" s="11"/>
      <c r="G12" s="1"/>
      <c r="H12" s="1"/>
      <c r="I12" s="1"/>
    </row>
    <row r="13" spans="1:9" ht="21" customHeight="1" x14ac:dyDescent="0.25">
      <c r="A13" s="38" t="s">
        <v>33</v>
      </c>
      <c r="B13" s="1"/>
      <c r="C13" s="11"/>
      <c r="D13" s="11"/>
      <c r="E13" s="11"/>
      <c r="F13" s="11"/>
      <c r="G13" s="1"/>
      <c r="H13" s="1"/>
      <c r="I13" s="1"/>
    </row>
    <row r="14" spans="1:9" ht="20.25" customHeight="1" x14ac:dyDescent="0.2">
      <c r="A14" s="38" t="s">
        <v>26</v>
      </c>
      <c r="B14" s="1"/>
      <c r="C14" s="11"/>
      <c r="D14" s="11"/>
      <c r="E14" s="11"/>
      <c r="F14" s="11"/>
      <c r="G14" s="1"/>
      <c r="H14" s="1"/>
      <c r="I14" s="1"/>
    </row>
    <row r="15" spans="1:9" x14ac:dyDescent="0.2">
      <c r="A15" s="1"/>
      <c r="B15" s="1"/>
      <c r="C15" s="1"/>
      <c r="D15" s="1"/>
      <c r="E15" s="3"/>
      <c r="F15" s="1"/>
      <c r="G15" s="1"/>
      <c r="H15" s="3"/>
      <c r="I15" s="1"/>
    </row>
    <row r="16" spans="1:9" ht="16.5" thickBot="1" x14ac:dyDescent="0.3">
      <c r="A16" s="14" t="s">
        <v>5</v>
      </c>
      <c r="B16" s="1"/>
      <c r="C16" s="1"/>
      <c r="D16" s="1"/>
      <c r="E16" s="1"/>
      <c r="F16" s="1"/>
      <c r="G16" s="1"/>
      <c r="H16" s="1"/>
      <c r="I16" s="1"/>
    </row>
    <row r="17" spans="1:9" ht="16.5" thickTop="1" thickBot="1" x14ac:dyDescent="0.25">
      <c r="A17" s="1"/>
      <c r="B17" s="1"/>
      <c r="C17" s="1"/>
      <c r="D17" s="25" t="s">
        <v>16</v>
      </c>
      <c r="F17" s="1"/>
      <c r="G17" s="1"/>
      <c r="H17" s="1"/>
      <c r="I17" s="1"/>
    </row>
    <row r="18" spans="1:9" ht="17.25" thickTop="1" x14ac:dyDescent="0.2">
      <c r="A18" s="4" t="s">
        <v>14</v>
      </c>
      <c r="B18" s="5"/>
      <c r="C18" s="5"/>
      <c r="D18" s="37">
        <f>IF(D19&gt;0,(D19/24)^2*PI(),"")</f>
        <v>0.12882493375126647</v>
      </c>
      <c r="F18" s="1"/>
      <c r="G18" s="1"/>
      <c r="H18" s="6"/>
      <c r="I18" s="1"/>
    </row>
    <row r="19" spans="1:9" x14ac:dyDescent="0.2">
      <c r="A19" s="7" t="s">
        <v>6</v>
      </c>
      <c r="B19" s="8"/>
      <c r="C19" s="8"/>
      <c r="D19" s="45">
        <v>4.8600000000000003</v>
      </c>
      <c r="F19" s="1"/>
      <c r="G19" s="1"/>
      <c r="H19" s="1"/>
      <c r="I19" s="1"/>
    </row>
    <row r="20" spans="1:9" x14ac:dyDescent="0.2">
      <c r="A20" s="7" t="s">
        <v>7</v>
      </c>
      <c r="B20" s="8"/>
      <c r="C20" s="8"/>
      <c r="D20" s="45">
        <v>0.61</v>
      </c>
      <c r="F20" s="1"/>
      <c r="G20" s="1"/>
      <c r="H20" s="9"/>
      <c r="I20" s="1"/>
    </row>
    <row r="21" spans="1:9" x14ac:dyDescent="0.2">
      <c r="A21" s="7" t="s">
        <v>23</v>
      </c>
      <c r="B21" s="8"/>
      <c r="C21" s="8"/>
      <c r="D21" s="45">
        <v>600</v>
      </c>
      <c r="F21" s="1"/>
      <c r="G21" s="1"/>
      <c r="H21" s="9"/>
      <c r="I21" s="1"/>
    </row>
    <row r="22" spans="1:9" ht="15.75" thickBot="1" x14ac:dyDescent="0.25">
      <c r="A22" s="7" t="s">
        <v>24</v>
      </c>
      <c r="B22" s="8"/>
      <c r="C22" s="8"/>
      <c r="D22" s="46">
        <f>IF(D19&gt;0,D19/24+D21,"")</f>
        <v>600.20249999999999</v>
      </c>
      <c r="F22" s="1"/>
      <c r="G22" s="1"/>
      <c r="H22" s="1"/>
      <c r="I22" s="1"/>
    </row>
    <row r="23" spans="1:9" ht="15.75" thickTop="1" x14ac:dyDescent="0.2">
      <c r="A23" s="23" t="s">
        <v>8</v>
      </c>
      <c r="B23" s="24"/>
      <c r="C23" s="24"/>
      <c r="D23" s="47">
        <v>12</v>
      </c>
      <c r="F23" s="1"/>
      <c r="G23" s="1"/>
      <c r="H23" s="1"/>
      <c r="I23" s="1"/>
    </row>
    <row r="24" spans="1:9" x14ac:dyDescent="0.2">
      <c r="A24" s="7" t="s">
        <v>9</v>
      </c>
      <c r="B24" s="8"/>
      <c r="C24" s="8"/>
      <c r="D24" s="50">
        <v>3</v>
      </c>
      <c r="F24" s="1"/>
      <c r="G24" s="1"/>
      <c r="H24" s="1"/>
      <c r="I24" s="1"/>
    </row>
    <row r="25" spans="1:9" ht="15.75" thickBot="1" x14ac:dyDescent="0.25">
      <c r="A25" s="7" t="s">
        <v>25</v>
      </c>
      <c r="B25" s="8"/>
      <c r="C25" s="8"/>
      <c r="D25" s="48">
        <v>605</v>
      </c>
      <c r="F25" s="1"/>
      <c r="G25" s="1"/>
      <c r="H25" s="10"/>
      <c r="I25" s="1"/>
    </row>
    <row r="26" spans="1:9" ht="15.75" thickTop="1" x14ac:dyDescent="0.2">
      <c r="A26" s="5"/>
      <c r="B26" s="5"/>
      <c r="C26" s="5"/>
      <c r="D26" s="5"/>
      <c r="E26" s="1"/>
      <c r="F26" s="1"/>
      <c r="G26" s="1"/>
      <c r="H26" s="1"/>
      <c r="I26" s="1"/>
    </row>
    <row r="27" spans="1:9" x14ac:dyDescent="0.2">
      <c r="A27" s="1"/>
      <c r="B27" s="1"/>
      <c r="C27" s="1"/>
      <c r="E27" s="1"/>
      <c r="F27" s="1"/>
      <c r="G27" s="1"/>
      <c r="H27" s="1"/>
      <c r="I27" s="1"/>
    </row>
    <row r="28" spans="1:9" ht="15.75" x14ac:dyDescent="0.25">
      <c r="A28" s="14" t="s">
        <v>10</v>
      </c>
      <c r="B28" s="1"/>
      <c r="C28" s="1"/>
      <c r="E28" s="1"/>
      <c r="F28" s="1"/>
      <c r="G28" s="1"/>
      <c r="H28" s="1"/>
      <c r="I28" s="1"/>
    </row>
    <row r="29" spans="1:9" ht="15.75" thickBot="1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ht="15.75" thickTop="1" x14ac:dyDescent="0.2">
      <c r="A30" s="15" t="s">
        <v>11</v>
      </c>
      <c r="B30" s="16" t="s">
        <v>27</v>
      </c>
      <c r="C30" s="16" t="s">
        <v>28</v>
      </c>
      <c r="D30" s="29" t="s">
        <v>29</v>
      </c>
      <c r="E30" s="1"/>
      <c r="F30" s="1"/>
      <c r="G30" s="1"/>
      <c r="H30" s="6"/>
      <c r="I30" s="1"/>
    </row>
    <row r="31" spans="1:9" ht="15.75" thickBot="1" x14ac:dyDescent="0.25">
      <c r="A31" s="30" t="s">
        <v>12</v>
      </c>
      <c r="B31" s="31" t="s">
        <v>13</v>
      </c>
      <c r="C31" s="31" t="s">
        <v>13</v>
      </c>
      <c r="D31" s="32" t="s">
        <v>13</v>
      </c>
      <c r="E31" s="1"/>
      <c r="F31" s="1"/>
      <c r="G31" s="1"/>
      <c r="H31" s="6"/>
      <c r="I31" s="1"/>
    </row>
    <row r="32" spans="1:9" ht="15.75" thickTop="1" x14ac:dyDescent="0.2">
      <c r="A32" s="52">
        <f>D21</f>
        <v>600</v>
      </c>
      <c r="B32" s="33">
        <f t="shared" ref="B32:B44" si="0">(D$20)*(D$18)*(2*32.2*(IF(($A32-D$22)&gt;0,$A32-D$22,0)))^0.5</f>
        <v>0</v>
      </c>
      <c r="C32" s="33">
        <f t="shared" ref="C32:C44" si="1">(D$24)*(D$23)*(IF(($A32-D$25)&gt;0,$A32-D$25,0))^1.5</f>
        <v>0</v>
      </c>
      <c r="D32" s="34">
        <f t="shared" ref="D32:D44" si="2">SUM(B32:C32)</f>
        <v>0</v>
      </c>
      <c r="E32" s="1"/>
      <c r="F32" s="1"/>
      <c r="G32" s="1"/>
      <c r="H32" s="6"/>
      <c r="I32" s="1"/>
    </row>
    <row r="33" spans="1:9" x14ac:dyDescent="0.2">
      <c r="A33" s="53">
        <f>0.5+A32</f>
        <v>600.5</v>
      </c>
      <c r="B33" s="35">
        <f t="shared" si="0"/>
        <v>0.34396652710189746</v>
      </c>
      <c r="C33" s="35">
        <f t="shared" si="1"/>
        <v>0</v>
      </c>
      <c r="D33" s="36">
        <f t="shared" si="2"/>
        <v>0.34396652710189746</v>
      </c>
      <c r="E33" s="1"/>
      <c r="F33" s="1"/>
      <c r="G33" s="1"/>
      <c r="H33" s="6"/>
      <c r="I33" s="1"/>
    </row>
    <row r="34" spans="1:9" x14ac:dyDescent="0.2">
      <c r="A34" s="53">
        <f t="shared" ref="A34:A44" si="3">0.5+A33</f>
        <v>601</v>
      </c>
      <c r="B34" s="35">
        <f t="shared" si="0"/>
        <v>0.5631680943258407</v>
      </c>
      <c r="C34" s="35">
        <f t="shared" si="1"/>
        <v>0</v>
      </c>
      <c r="D34" s="36">
        <f t="shared" si="2"/>
        <v>0.5631680943258407</v>
      </c>
      <c r="E34" s="1"/>
      <c r="F34" s="1"/>
      <c r="G34" s="1"/>
      <c r="H34" s="6"/>
      <c r="I34" s="1"/>
    </row>
    <row r="35" spans="1:9" x14ac:dyDescent="0.2">
      <c r="A35" s="53">
        <f t="shared" si="3"/>
        <v>601.5</v>
      </c>
      <c r="B35" s="35">
        <f t="shared" si="0"/>
        <v>0.71833392873137902</v>
      </c>
      <c r="C35" s="35">
        <f t="shared" si="1"/>
        <v>0</v>
      </c>
      <c r="D35" s="36">
        <f t="shared" si="2"/>
        <v>0.71833392873137902</v>
      </c>
      <c r="E35" s="1"/>
      <c r="F35" s="1"/>
      <c r="G35" s="1"/>
      <c r="H35" s="6"/>
      <c r="I35" s="1"/>
    </row>
    <row r="36" spans="1:9" x14ac:dyDescent="0.2">
      <c r="A36" s="53">
        <f t="shared" si="3"/>
        <v>602</v>
      </c>
      <c r="B36" s="35">
        <f t="shared" si="0"/>
        <v>0.84548741200961508</v>
      </c>
      <c r="C36" s="35">
        <f t="shared" si="1"/>
        <v>0</v>
      </c>
      <c r="D36" s="36">
        <f t="shared" si="2"/>
        <v>0.84548741200961508</v>
      </c>
      <c r="E36" s="1"/>
      <c r="F36" s="1"/>
      <c r="G36" s="1"/>
      <c r="H36" s="6"/>
      <c r="I36" s="1"/>
    </row>
    <row r="37" spans="1:9" x14ac:dyDescent="0.2">
      <c r="A37" s="53">
        <f t="shared" si="3"/>
        <v>602.5</v>
      </c>
      <c r="B37" s="35">
        <f t="shared" si="0"/>
        <v>0.95587357666522788</v>
      </c>
      <c r="C37" s="35">
        <f t="shared" si="1"/>
        <v>0</v>
      </c>
      <c r="D37" s="36">
        <f t="shared" si="2"/>
        <v>0.95587357666522788</v>
      </c>
      <c r="E37" s="1"/>
      <c r="F37" s="1"/>
      <c r="G37" s="1"/>
      <c r="H37" s="6"/>
      <c r="I37" s="1"/>
    </row>
    <row r="38" spans="1:9" x14ac:dyDescent="0.2">
      <c r="A38" s="53">
        <f t="shared" si="3"/>
        <v>603</v>
      </c>
      <c r="B38" s="35">
        <f t="shared" si="0"/>
        <v>1.0547699394971559</v>
      </c>
      <c r="C38" s="35">
        <f t="shared" si="1"/>
        <v>0</v>
      </c>
      <c r="D38" s="36">
        <f t="shared" si="2"/>
        <v>1.0547699394971559</v>
      </c>
      <c r="E38" s="1"/>
      <c r="F38" s="1"/>
      <c r="G38" s="1"/>
      <c r="H38" s="6"/>
      <c r="I38" s="1"/>
    </row>
    <row r="39" spans="1:9" x14ac:dyDescent="0.2">
      <c r="A39" s="53">
        <f t="shared" si="3"/>
        <v>603.5</v>
      </c>
      <c r="B39" s="35">
        <f t="shared" si="0"/>
        <v>1.1451571752239482</v>
      </c>
      <c r="C39" s="35">
        <f t="shared" si="1"/>
        <v>0</v>
      </c>
      <c r="D39" s="36">
        <f t="shared" si="2"/>
        <v>1.1451571752239482</v>
      </c>
      <c r="E39" s="1"/>
      <c r="F39" s="1"/>
      <c r="G39" s="1"/>
      <c r="H39" s="1"/>
      <c r="I39" s="1"/>
    </row>
    <row r="40" spans="1:9" x14ac:dyDescent="0.2">
      <c r="A40" s="53">
        <f t="shared" si="3"/>
        <v>604</v>
      </c>
      <c r="B40" s="35">
        <f t="shared" si="0"/>
        <v>1.2289142714880283</v>
      </c>
      <c r="C40" s="35">
        <f t="shared" si="1"/>
        <v>0</v>
      </c>
      <c r="D40" s="36">
        <f t="shared" si="2"/>
        <v>1.2289142714880283</v>
      </c>
      <c r="E40" s="1"/>
      <c r="F40" s="1"/>
      <c r="G40" s="1"/>
      <c r="H40" s="1"/>
      <c r="I40" s="1"/>
    </row>
    <row r="41" spans="1:9" x14ac:dyDescent="0.2">
      <c r="A41" s="53">
        <f t="shared" si="3"/>
        <v>604.5</v>
      </c>
      <c r="B41" s="35">
        <f t="shared" si="0"/>
        <v>1.3073161887496882</v>
      </c>
      <c r="C41" s="35">
        <f t="shared" si="1"/>
        <v>0</v>
      </c>
      <c r="D41" s="36">
        <f t="shared" si="2"/>
        <v>1.3073161887496882</v>
      </c>
      <c r="E41" s="1"/>
      <c r="F41" s="1"/>
      <c r="G41" s="1"/>
      <c r="H41" s="1"/>
      <c r="I41" s="1"/>
    </row>
    <row r="42" spans="1:9" x14ac:dyDescent="0.2">
      <c r="A42" s="53">
        <f t="shared" si="3"/>
        <v>605</v>
      </c>
      <c r="B42" s="35">
        <f t="shared" si="0"/>
        <v>1.3812751167189934</v>
      </c>
      <c r="C42" s="35">
        <f t="shared" si="1"/>
        <v>0</v>
      </c>
      <c r="D42" s="36">
        <f t="shared" si="2"/>
        <v>1.3812751167189934</v>
      </c>
      <c r="E42" s="1"/>
      <c r="F42" s="1"/>
      <c r="G42" s="1"/>
      <c r="H42" s="1"/>
      <c r="I42" s="1"/>
    </row>
    <row r="43" spans="1:9" x14ac:dyDescent="0.2">
      <c r="A43" s="53">
        <f t="shared" si="3"/>
        <v>605.5</v>
      </c>
      <c r="B43" s="35">
        <f t="shared" si="0"/>
        <v>1.4514703850809796</v>
      </c>
      <c r="C43" s="35">
        <f t="shared" si="1"/>
        <v>12.727922061357857</v>
      </c>
      <c r="D43" s="36">
        <f t="shared" si="2"/>
        <v>14.179392446438836</v>
      </c>
      <c r="E43" s="1"/>
      <c r="F43" s="1"/>
      <c r="G43" s="1"/>
      <c r="H43" s="1"/>
      <c r="I43" s="1"/>
    </row>
    <row r="44" spans="1:9" x14ac:dyDescent="0.2">
      <c r="A44" s="53">
        <f t="shared" si="3"/>
        <v>606</v>
      </c>
      <c r="B44" s="35">
        <f t="shared" si="0"/>
        <v>1.5184240545602492</v>
      </c>
      <c r="C44" s="35">
        <f t="shared" si="1"/>
        <v>36</v>
      </c>
      <c r="D44" s="36">
        <f t="shared" si="2"/>
        <v>37.518424054560249</v>
      </c>
      <c r="E44" s="1"/>
      <c r="F44" s="1"/>
      <c r="G44" s="1"/>
      <c r="H44" s="1"/>
      <c r="I44" s="1"/>
    </row>
    <row r="45" spans="1:9" x14ac:dyDescent="0.2">
      <c r="A45" s="39"/>
      <c r="B45" s="40"/>
      <c r="C45" s="40"/>
      <c r="D45" s="41"/>
      <c r="E45" s="1"/>
      <c r="F45" s="1"/>
      <c r="G45" s="1"/>
      <c r="H45" s="1"/>
      <c r="I45" s="1"/>
    </row>
    <row r="46" spans="1:9" x14ac:dyDescent="0.2">
      <c r="A46" s="39"/>
      <c r="B46" s="40"/>
      <c r="C46" s="40"/>
      <c r="D46" s="41"/>
      <c r="E46" s="1"/>
      <c r="F46" s="1"/>
      <c r="G46" s="1"/>
      <c r="H46" s="1"/>
      <c r="I46" s="1"/>
    </row>
    <row r="47" spans="1:9" x14ac:dyDescent="0.2">
      <c r="A47" s="39"/>
      <c r="B47" s="40"/>
      <c r="C47" s="40"/>
      <c r="D47" s="41"/>
      <c r="E47" s="1"/>
      <c r="F47" s="1"/>
      <c r="G47" s="1"/>
      <c r="H47" s="1"/>
      <c r="I47" s="1"/>
    </row>
    <row r="48" spans="1:9" ht="15.75" thickBot="1" x14ac:dyDescent="0.25">
      <c r="A48" s="42"/>
      <c r="B48" s="43"/>
      <c r="C48" s="43"/>
      <c r="D48" s="44"/>
      <c r="E48" s="1"/>
      <c r="F48" s="1"/>
      <c r="G48" s="1"/>
      <c r="H48" s="1"/>
      <c r="I48" s="1"/>
    </row>
    <row r="49" spans="1:9" ht="15.75" thickTop="1" x14ac:dyDescent="0.2">
      <c r="A49" s="5"/>
      <c r="B49" s="5"/>
      <c r="C49" s="5"/>
      <c r="D49" s="5"/>
      <c r="E49" s="1"/>
      <c r="F49" s="1"/>
      <c r="G49" s="1"/>
      <c r="H49" s="1"/>
      <c r="I49" s="1"/>
    </row>
    <row r="50" spans="1:9" x14ac:dyDescent="0.2">
      <c r="A50" s="1"/>
      <c r="B50" s="1"/>
      <c r="C50" s="1"/>
      <c r="D50" s="1"/>
      <c r="E50" s="1"/>
      <c r="F50" s="1"/>
      <c r="G50" s="1"/>
      <c r="H50" s="1"/>
      <c r="I50" s="1"/>
    </row>
  </sheetData>
  <sheetProtection password="CD94" sheet="1" objects="1" scenarios="1" formatCells="0" formatColumns="0" formatRows="0" insertColumns="0" insertRows="0" insertHyperlinks="0" deleteColumns="0" deleteRows="0" sort="0" autoFilter="0" pivotTables="0"/>
  <phoneticPr fontId="10" type="noConversion"/>
  <conditionalFormatting sqref="D18:D25">
    <cfRule type="cellIs" dxfId="0" priority="1" stopIfTrue="1" operator="equal">
      <formula>0</formula>
    </cfRule>
  </conditionalFormatting>
  <pageMargins left="0.61" right="0.51" top="0.68" bottom="0.53" header="0.5" footer="0.5"/>
  <pageSetup scale="6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Orifice-Weir</vt:lpstr>
      <vt:lpstr>'Orifice-Weir'!Print_Area</vt:lpstr>
      <vt:lpstr>'Orifice-Weir'!Print_Area_MI</vt:lpstr>
    </vt:vector>
  </TitlesOfParts>
  <Company>C. B. Burke Engineering,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Orifice/Weir Analysis</dc:title>
  <dc:creator>J. J. Dykstra</dc:creator>
  <cp:lastModifiedBy>Luke Sherry</cp:lastModifiedBy>
  <cp:lastPrinted>2014-04-17T19:36:47Z</cp:lastPrinted>
  <dcterms:created xsi:type="dcterms:W3CDTF">1999-05-13T17:19:47Z</dcterms:created>
  <dcterms:modified xsi:type="dcterms:W3CDTF">2014-04-17T19:45:19Z</dcterms:modified>
</cp:coreProperties>
</file>